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-NAC-008\Documents\MERCADEO\MARKETING DIGITAL\INFORMACIÓN TECNICA\ROSS AP\ROSS AP 1\"/>
    </mc:Choice>
  </mc:AlternateContent>
  <xr:revisionPtr revIDLastSave="0" documentId="13_ncr:1_{B4F1A656-83C7-46F6-8467-FE7D07DAE68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Liq-Zoot" sheetId="7" r:id="rId1"/>
    <sheet name="COSTOS" sheetId="8" r:id="rId2"/>
  </sheets>
  <definedNames>
    <definedName name="__xlnm._FilterDatabase" localSheetId="1">COSTOS!$B$5:$B$32</definedName>
    <definedName name="__xlnm._FilterDatabase" localSheetId="0">'Liq-Zoot'!$B$4:$B$33</definedName>
    <definedName name="__xlnm._FilterDatabase_1">#REF!</definedName>
    <definedName name="__xlnm._FilterDatabase_5">'Liq-Zoot'!$B$4:$B$33</definedName>
    <definedName name="__xlnm._FilterDatabase_6">COSTOS!$B$5:$B$32</definedName>
    <definedName name="_xlnm._FilterDatabase" localSheetId="1" hidden="1">COSTOS!$B$5:$B$32</definedName>
    <definedName name="_xlnm._FilterDatabase" localSheetId="0" hidden="1">'Liq-Zoot'!$B$4:$B$33</definedName>
    <definedName name="CV">'Liq-Zoot'!$C$26:$C$26</definedName>
    <definedName name="EFA">'Liq-Zoot'!$C$27:$C$27</definedName>
    <definedName name="IP">'Liq-Zoot'!$C$28:$C$28</definedName>
    <definedName name="RAZAS">#REF!</definedName>
    <definedName name="SUPV">'Liq-Zoot'!$C$10:$C$10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" l="1"/>
  <c r="G1" i="8" l="1"/>
  <c r="B5" i="8"/>
  <c r="B4" i="7"/>
  <c r="G12" i="8"/>
  <c r="G32" i="8"/>
  <c r="G22" i="8"/>
  <c r="G26" i="8"/>
  <c r="G17" i="8"/>
  <c r="G13" i="8"/>
  <c r="C20" i="7"/>
  <c r="C7" i="8"/>
  <c r="C18" i="7"/>
  <c r="E12" i="7"/>
  <c r="C23" i="7"/>
  <c r="E16" i="7"/>
  <c r="E14" i="7"/>
  <c r="D10" i="7"/>
  <c r="C7" i="7"/>
  <c r="C9" i="7" s="1"/>
  <c r="B4" i="8"/>
  <c r="D2" i="8"/>
  <c r="C2" i="8"/>
  <c r="D1" i="8"/>
  <c r="C1" i="8"/>
  <c r="E8" i="7"/>
  <c r="G11" i="8" l="1"/>
  <c r="G16" i="8"/>
  <c r="G25" i="8"/>
  <c r="G21" i="8"/>
  <c r="G31" i="8"/>
  <c r="G15" i="8"/>
  <c r="G10" i="8"/>
  <c r="G28" i="8"/>
  <c r="G24" i="8"/>
  <c r="G20" i="8"/>
  <c r="G30" i="8"/>
  <c r="F7" i="8"/>
  <c r="G14" i="8"/>
  <c r="H14" i="8" s="1"/>
  <c r="G18" i="8"/>
  <c r="G27" i="8"/>
  <c r="G23" i="8"/>
  <c r="G19" i="8"/>
  <c r="G29" i="8"/>
  <c r="D6" i="7"/>
  <c r="D22" i="7" s="1"/>
  <c r="C25" i="7"/>
  <c r="G2" i="8"/>
  <c r="E23" i="7"/>
  <c r="D18" i="7" l="1"/>
  <c r="E18" i="7" s="1"/>
  <c r="G8" i="8"/>
  <c r="D20" i="7"/>
  <c r="G6" i="8"/>
  <c r="G7" i="8"/>
  <c r="C19" i="7"/>
  <c r="H35" i="8"/>
  <c r="E9" i="7"/>
  <c r="G9" i="8" l="1"/>
  <c r="D19" i="7"/>
  <c r="E19" i="7" s="1"/>
  <c r="E20" i="7"/>
  <c r="C10" i="7"/>
  <c r="E10" i="7" s="1"/>
  <c r="E5" i="7"/>
  <c r="E22" i="7"/>
  <c r="F10" i="8"/>
  <c r="F11" i="8"/>
  <c r="H11" i="8" s="1"/>
  <c r="F12" i="8"/>
  <c r="H12" i="8" s="1"/>
  <c r="F13" i="8"/>
  <c r="H13" i="8" s="1"/>
  <c r="F17" i="8"/>
  <c r="H17" i="8" s="1"/>
  <c r="F14" i="8"/>
  <c r="F18" i="8"/>
  <c r="H18" i="8" s="1"/>
  <c r="F19" i="8"/>
  <c r="F30" i="8"/>
  <c r="H30" i="8" s="1"/>
  <c r="F16" i="8"/>
  <c r="F20" i="8"/>
  <c r="H20" i="8" s="1"/>
  <c r="F21" i="8"/>
  <c r="H21" i="8" s="1"/>
  <c r="F22" i="8"/>
  <c r="H22" i="8" s="1"/>
  <c r="F23" i="8"/>
  <c r="H23" i="8" s="1"/>
  <c r="F24" i="8"/>
  <c r="H24" i="8" s="1"/>
  <c r="F31" i="8"/>
  <c r="H31" i="8" s="1"/>
  <c r="F15" i="8"/>
  <c r="F25" i="8"/>
  <c r="H25" i="8" s="1"/>
  <c r="F26" i="8"/>
  <c r="H26" i="8" s="1"/>
  <c r="F27" i="8"/>
  <c r="H27" i="8" s="1"/>
  <c r="F28" i="8"/>
  <c r="H28" i="8" s="1"/>
  <c r="F29" i="8"/>
  <c r="F32" i="8"/>
  <c r="H32" i="8" s="1"/>
  <c r="C35" i="8"/>
  <c r="C26" i="7"/>
  <c r="H16" i="8" l="1"/>
  <c r="C33" i="7"/>
  <c r="C32" i="7"/>
  <c r="D33" i="7"/>
  <c r="D32" i="7"/>
  <c r="H29" i="8"/>
  <c r="C27" i="7"/>
  <c r="H10" i="8"/>
  <c r="H15" i="8"/>
  <c r="H19" i="8"/>
  <c r="E33" i="7" l="1"/>
  <c r="E32" i="7"/>
  <c r="C28" i="7"/>
  <c r="C29" i="7" s="1"/>
  <c r="D14" i="8"/>
  <c r="D25" i="8"/>
  <c r="D29" i="8"/>
  <c r="D11" i="8"/>
  <c r="D17" i="8"/>
  <c r="D23" i="8"/>
  <c r="D12" i="8"/>
  <c r="D15" i="8"/>
  <c r="D26" i="8"/>
  <c r="D32" i="8"/>
  <c r="D18" i="8"/>
  <c r="D20" i="8"/>
  <c r="D24" i="8"/>
  <c r="D16" i="8"/>
  <c r="D28" i="8"/>
  <c r="D30" i="8"/>
  <c r="D22" i="8"/>
  <c r="D35" i="8"/>
  <c r="D13" i="8"/>
  <c r="D10" i="8"/>
  <c r="D27" i="8"/>
  <c r="D19" i="8"/>
  <c r="D21" i="8"/>
  <c r="D31" i="8"/>
  <c r="C30" i="7"/>
  <c r="D7" i="8" l="1"/>
  <c r="C6" i="8"/>
  <c r="D6" i="8" l="1"/>
  <c r="F6" i="8"/>
  <c r="D7" i="7" l="1"/>
  <c r="E7" i="7"/>
  <c r="D25" i="7"/>
  <c r="E25" i="7" s="1"/>
  <c r="E6" i="7"/>
  <c r="H7" i="8" l="1"/>
  <c r="D26" i="7"/>
  <c r="D30" i="7" l="1"/>
  <c r="E30" i="7" s="1"/>
  <c r="E26" i="7"/>
  <c r="D27" i="7"/>
  <c r="E27" i="7" s="1"/>
  <c r="H6" i="8"/>
  <c r="D28" i="7" l="1"/>
  <c r="G4" i="8"/>
  <c r="D29" i="7" l="1"/>
  <c r="E29" i="7" s="1"/>
  <c r="E28" i="7"/>
  <c r="G34" i="8"/>
  <c r="G36" i="8"/>
  <c r="C8" i="8"/>
  <c r="F8" i="8" s="1"/>
  <c r="F9" i="8" l="1"/>
  <c r="H8" i="8"/>
  <c r="C9" i="8"/>
  <c r="C4" i="8" s="1"/>
  <c r="C36" i="8" s="1"/>
  <c r="D8" i="8"/>
  <c r="D9" i="8" s="1"/>
  <c r="D4" i="8" s="1"/>
  <c r="F4" i="8" l="1"/>
  <c r="H9" i="8"/>
  <c r="C34" i="8"/>
  <c r="D34" i="8"/>
  <c r="D36" i="8"/>
  <c r="E12" i="8" l="1"/>
  <c r="E14" i="8"/>
  <c r="E21" i="8"/>
  <c r="E31" i="8"/>
  <c r="E27" i="8"/>
  <c r="F36" i="8"/>
  <c r="H36" i="8" s="1"/>
  <c r="E30" i="8"/>
  <c r="E24" i="8"/>
  <c r="E19" i="8"/>
  <c r="E6" i="8"/>
  <c r="E13" i="8"/>
  <c r="E15" i="8"/>
  <c r="E22" i="8"/>
  <c r="E35" i="8"/>
  <c r="E28" i="8"/>
  <c r="E10" i="8"/>
  <c r="F34" i="8"/>
  <c r="E8" i="8"/>
  <c r="E17" i="8"/>
  <c r="E16" i="8"/>
  <c r="E23" i="8"/>
  <c r="E25" i="8"/>
  <c r="E29" i="8"/>
  <c r="E20" i="8"/>
  <c r="E18" i="8"/>
  <c r="E11" i="8"/>
  <c r="E7" i="8"/>
  <c r="E26" i="8"/>
  <c r="E32" i="8"/>
  <c r="H4" i="8"/>
  <c r="H34" i="8" s="1"/>
  <c r="E9" i="8" l="1"/>
  <c r="E4" i="8" s="1"/>
  <c r="E36" i="8" l="1"/>
  <c r="E3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Hugo Massey Gomez</author>
  </authors>
  <commentList>
    <comment ref="C12" authorId="0" shapeId="0" xr:uid="{3AFD5120-64C2-4383-9E15-2C2352C689FE}">
      <text>
        <r>
          <rPr>
            <b/>
            <sz val="11"/>
            <color indexed="81"/>
            <rFont val="Tahoma"/>
            <family val="2"/>
          </rPr>
          <t>DIGITE CONSUMO LOTE EN KILOS</t>
        </r>
      </text>
    </comment>
    <comment ref="D12" authorId="0" shapeId="0" xr:uid="{6EC92D03-87FD-41D2-8BCB-55B7EFE27F94}">
      <text>
        <r>
          <rPr>
            <b/>
            <sz val="11"/>
            <color indexed="81"/>
            <rFont val="Tahoma"/>
            <family val="2"/>
          </rPr>
          <t>DIGITE CONSUMO ESPERADO / AVE EN GRAMOS</t>
        </r>
      </text>
    </comment>
    <comment ref="C14" authorId="0" shapeId="0" xr:uid="{59761FD3-8825-41FB-BC37-035ADD8081E7}">
      <text>
        <r>
          <rPr>
            <b/>
            <sz val="11"/>
            <color indexed="81"/>
            <rFont val="Tahoma"/>
            <family val="2"/>
          </rPr>
          <t>DIGITE CONSUMO LOTE EN KILOS</t>
        </r>
      </text>
    </comment>
    <comment ref="D14" authorId="0" shapeId="0" xr:uid="{D3E92667-258D-4E19-8C27-BED7318F3E45}">
      <text>
        <r>
          <rPr>
            <b/>
            <sz val="11"/>
            <color indexed="81"/>
            <rFont val="Tahoma"/>
            <family val="2"/>
          </rPr>
          <t>DIGITE CONSUMO ESPERADO / AVE EN GRAMOS</t>
        </r>
      </text>
    </comment>
    <comment ref="C16" authorId="0" shapeId="0" xr:uid="{FAE71F56-D5DC-425A-8795-93077252C71D}">
      <text>
        <r>
          <rPr>
            <b/>
            <sz val="11"/>
            <color indexed="81"/>
            <rFont val="Tahoma"/>
            <family val="2"/>
          </rPr>
          <t>DIGITE CONSUMO LOTE EN KILOS</t>
        </r>
      </text>
    </comment>
    <comment ref="D16" authorId="0" shapeId="0" xr:uid="{B6EE9D5F-5797-41A1-BFA9-C981BF0E4339}">
      <text>
        <r>
          <rPr>
            <b/>
            <sz val="11"/>
            <color indexed="81"/>
            <rFont val="Tahoma"/>
            <family val="2"/>
          </rPr>
          <t>DIGITE CONSUMO ESPERADO / AVE EN GRAMOS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Hugo Massey Gomez</author>
  </authors>
  <commentList>
    <comment ref="G35" authorId="0" shapeId="0" xr:uid="{7CB8D47C-1F71-496E-8D9C-748AA00CB38C}">
      <text>
        <r>
          <rPr>
            <b/>
            <sz val="9"/>
            <color indexed="81"/>
            <rFont val="Tahoma"/>
            <family val="2"/>
          </rPr>
          <t>Se sugiere calcular usando BUSCAR OBJETIVO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<sst xmlns="http://schemas.openxmlformats.org/spreadsheetml/2006/main" count="71" uniqueCount="71">
  <si>
    <t xml:space="preserve">Nombre de la Granja : </t>
  </si>
  <si>
    <t>% Cumpl</t>
  </si>
  <si>
    <t>Consolidado</t>
  </si>
  <si>
    <t>Presupuesto</t>
  </si>
  <si>
    <t xml:space="preserve">Aves Encasetadas : </t>
  </si>
  <si>
    <t xml:space="preserve">Aves Producidas : </t>
  </si>
  <si>
    <t xml:space="preserve"># Mortalidad : </t>
  </si>
  <si>
    <t xml:space="preserve">% de Mortalidad : </t>
  </si>
  <si>
    <t xml:space="preserve">% de Supervivencia : </t>
  </si>
  <si>
    <t xml:space="preserve">Total Kg. Preiniciador : </t>
  </si>
  <si>
    <t xml:space="preserve">Valor Kilo Preiniciador : </t>
  </si>
  <si>
    <t xml:space="preserve">Total Kg. Iniciador : </t>
  </si>
  <si>
    <t xml:space="preserve">Valor Kilo Iniciador : </t>
  </si>
  <si>
    <t xml:space="preserve">Total Kg. Engorde : </t>
  </si>
  <si>
    <t xml:space="preserve">Valor Kilo Engorde : </t>
  </si>
  <si>
    <t xml:space="preserve">Total Alimento Lote : </t>
  </si>
  <si>
    <t xml:space="preserve">Costo Promedio Kilo Alimento : </t>
  </si>
  <si>
    <t xml:space="preserve">Consumo Acum. / Ave (gr) : </t>
  </si>
  <si>
    <t xml:space="preserve">Peso Total Lote : </t>
  </si>
  <si>
    <t xml:space="preserve">Peso Prom. En Pie (gr) : </t>
  </si>
  <si>
    <t>Ganancia Promedio Diaria :</t>
  </si>
  <si>
    <t xml:space="preserve">Conversión : </t>
  </si>
  <si>
    <t xml:space="preserve">Eficiencia Alimenticia : </t>
  </si>
  <si>
    <t xml:space="preserve">Factor IP : </t>
  </si>
  <si>
    <t xml:space="preserve">Factor IP X % Supervivencia : </t>
  </si>
  <si>
    <t xml:space="preserve">Eficiencia Europea : </t>
  </si>
  <si>
    <r>
      <t>Área útil Galpón Metro</t>
    </r>
    <r>
      <rPr>
        <vertAlign val="superscript"/>
        <sz val="12"/>
        <rFont val="Arial"/>
        <family val="2"/>
        <charset val="1"/>
      </rPr>
      <t>2</t>
    </r>
    <r>
      <rPr>
        <sz val="12"/>
        <rFont val="Arial"/>
        <family val="2"/>
        <charset val="1"/>
      </rPr>
      <t xml:space="preserve"> : </t>
    </r>
  </si>
  <si>
    <r>
      <t>Densidad Final (Aves/M</t>
    </r>
    <r>
      <rPr>
        <vertAlign val="superscript"/>
        <sz val="12"/>
        <rFont val="Arial"/>
        <family val="2"/>
        <charset val="1"/>
      </rPr>
      <t>2</t>
    </r>
    <r>
      <rPr>
        <sz val="12"/>
        <rFont val="Arial"/>
        <family val="2"/>
        <charset val="1"/>
      </rPr>
      <t xml:space="preserve">) : </t>
    </r>
  </si>
  <si>
    <r>
      <t>Kilos Producidos X metro</t>
    </r>
    <r>
      <rPr>
        <vertAlign val="superscript"/>
        <sz val="12"/>
        <rFont val="Arial"/>
        <family val="2"/>
        <charset val="1"/>
      </rPr>
      <t>2</t>
    </r>
    <r>
      <rPr>
        <sz val="12"/>
        <rFont val="Arial"/>
        <family val="2"/>
        <charset val="1"/>
      </rPr>
      <t xml:space="preserve"> : </t>
    </r>
  </si>
  <si>
    <t>Cuadro de liquidación económica Consolidado Lote</t>
  </si>
  <si>
    <t>Egresos</t>
  </si>
  <si>
    <t>$ Ave en pie</t>
  </si>
  <si>
    <t>% Ppn</t>
  </si>
  <si>
    <t>$ Kg en pie</t>
  </si>
  <si>
    <t>Ppto $ Kg en pie</t>
  </si>
  <si>
    <t>Subtotal Preiniciador</t>
  </si>
  <si>
    <t>Subtotal Iniciador</t>
  </si>
  <si>
    <t>Subtotal Finalizador</t>
  </si>
  <si>
    <t>Total Alimento</t>
  </si>
  <si>
    <t>$ Tot. Fact. Pollito 1 Dia</t>
  </si>
  <si>
    <t>Alistamiento y Control Plagas (sin cama)</t>
  </si>
  <si>
    <t>Calefacción (con Mantenimiento)</t>
  </si>
  <si>
    <t>Cama (Incluir empapelado)</t>
  </si>
  <si>
    <t>Plan Vacunal</t>
  </si>
  <si>
    <t>Tratamiento Agua</t>
  </si>
  <si>
    <t>T. Medicación</t>
  </si>
  <si>
    <t>T. Desinfección</t>
  </si>
  <si>
    <t>Seguimiento Laboratorio</t>
  </si>
  <si>
    <t>Costos Comunes</t>
  </si>
  <si>
    <t>Administrativos</t>
  </si>
  <si>
    <t>Financieros</t>
  </si>
  <si>
    <t>Servicios Públicos</t>
  </si>
  <si>
    <t>EQUIPOS (Amortización)</t>
  </si>
  <si>
    <t>Mano de Obra (Nómina)</t>
  </si>
  <si>
    <t>Temporales</t>
  </si>
  <si>
    <t>Bonificaciones</t>
  </si>
  <si>
    <t>Costo del Atrape</t>
  </si>
  <si>
    <t>Flete a Sacrificio</t>
  </si>
  <si>
    <t>Varios</t>
  </si>
  <si>
    <t xml:space="preserve">Egresos : </t>
  </si>
  <si>
    <t xml:space="preserve">Ingresos (ventas) : </t>
  </si>
  <si>
    <t xml:space="preserve">Balance : </t>
  </si>
  <si>
    <t>% Cumplimiento</t>
  </si>
  <si>
    <t xml:space="preserve">Cliente : </t>
  </si>
  <si>
    <t xml:space="preserve">Gte de Zona : </t>
  </si>
  <si>
    <t xml:space="preserve">Granja : </t>
  </si>
  <si>
    <t xml:space="preserve">Fecha Ncto : </t>
  </si>
  <si>
    <t>Fletes de Alimento</t>
  </si>
  <si>
    <t xml:space="preserve">Edad Ponderada de Sacrificio : </t>
  </si>
  <si>
    <t>Honorarios</t>
  </si>
  <si>
    <t>Arriendo 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</si>
</sst>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#,##0.0_ ;[Red]\-#,##0.0\ "/>
    <numFmt numFmtId="165" formatCode="??0.00%"/>
    <numFmt numFmtId="166" formatCode="#0.000"/>
    <numFmt numFmtId="167" formatCode="??0.00"/>
    <numFmt numFmtId="168" formatCode="#?0.00"/>
    <numFmt numFmtId="169" formatCode="??0.0\ %"/>
    <numFmt numFmtId="170" formatCode="_(\$* #,##0_);_(\$* \(#,##0\);_(\$* \-??_);_(@_)"/>
    <numFmt numFmtId="171" formatCode="???,??0"/>
    <numFmt numFmtId="172" formatCode="[Blue]\+\ ??0.0_ ;[Red]\-\ ??0.0\ "/>
    <numFmt numFmtId="173" formatCode="[Red]\+\ ??0.0_ ;[Blue]\-\ ??0.0\ "/>
    <numFmt numFmtId="174" formatCode="&quot;$&quot;\ ?,??0.0\ &quot;/ Kg.&quot;"/>
    <numFmt numFmtId="175" formatCode="?,??0.00\ &quot;Ton.&quot;_ ;[Red]\-?,??0.00\ \ &quot;Ton.&quot;"/>
    <numFmt numFmtId="176" formatCode="\ \ \ ?,??0\ &quot;Gr./Ave&quot;"/>
    <numFmt numFmtId="177" formatCode="???,??0\ &quot;Kg&quot;"/>
    <numFmt numFmtId="178" formatCode="\ ?,??0\ &quot;Gr/Ave&quot;"/>
    <numFmt numFmtId="179" formatCode="\ ?0.0\ &quot;Días&quot;"/>
    <numFmt numFmtId="180" formatCode="#?0.0\ \ &quot;Gr X dia&quot;"/>
    <numFmt numFmtId="181" formatCode="#,#?0.0\ &quot;Kg/mt2&quot;"/>
    <numFmt numFmtId="182" formatCode="&quot;$&quot;\ ???,???,??0"/>
    <numFmt numFmtId="183" formatCode="&quot;$&quot;\ ??,??0.00"/>
    <numFmt numFmtId="184" formatCode="&quot;$&quot;\ ?,??0.00"/>
    <numFmt numFmtId="185" formatCode="[Blue]\+\ &quot;$&quot;\ ?,??0.0;[Red]\-\ &quot;$&quot;\ ?,??0.0"/>
    <numFmt numFmtId="186" formatCode="[Blue]\+\ ?0.0\ %;[Red]\-\ ?0.0\ %"/>
    <numFmt numFmtId="187" formatCode="&quot;Raza : &quot;@"/>
    <numFmt numFmtId="188" formatCode="&quot;Lote : &quot;@"/>
    <numFmt numFmtId="189" formatCode="??,??0\ &quot;Kg./Lote&quot;"/>
    <numFmt numFmtId="190" formatCode="??,??0\ &quot;Gr/Ave&quot;"/>
  </numFmts>
  <fonts count="27" x14ac:knownFonts="1">
    <font>
      <sz val="10"/>
      <name val="Arial"/>
      <family val="2"/>
    </font>
    <font>
      <sz val="10"/>
      <name val="Times New Roman"/>
      <family val="1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0"/>
      <name val="Lucida Sans"/>
      <family val="2"/>
    </font>
    <font>
      <vertAlign val="superscript"/>
      <sz val="12"/>
      <name val="Arial"/>
      <family val="2"/>
      <charset val="1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2" tint="-0.749992370372631"/>
      <name val="Arial"/>
      <family val="2"/>
      <charset val="1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1"/>
      <name val="Tahoma"/>
      <family val="2"/>
    </font>
    <font>
      <b/>
      <sz val="12"/>
      <color rgb="FF00206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gradientFill degree="90">
        <stop position="0">
          <color rgb="FFFFFFCC"/>
        </stop>
        <stop position="1">
          <color rgb="FFF00000"/>
        </stop>
      </gradientFill>
    </fill>
    <fill>
      <gradientFill degree="270">
        <stop position="0">
          <color theme="0"/>
        </stop>
        <stop position="1">
          <color rgb="FFC00000"/>
        </stop>
      </gradientFill>
    </fill>
    <fill>
      <gradientFill degree="90">
        <stop position="0">
          <color theme="9" tint="0.80001220740379042"/>
        </stop>
        <stop position="1">
          <color rgb="FFF00000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249977111117893"/>
        <bgColor indexed="64"/>
      </patternFill>
    </fill>
  </fills>
  <borders count="14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indexed="8"/>
      </top>
      <bottom style="double">
        <color auto="1"/>
      </bottom>
      <diagonal/>
    </border>
    <border>
      <left style="thin">
        <color auto="1"/>
      </left>
      <right/>
      <top style="medium">
        <color indexed="8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indexed="8"/>
      </top>
      <bottom style="double">
        <color auto="1"/>
      </bottom>
      <diagonal/>
    </border>
    <border>
      <left style="medium">
        <color indexed="8"/>
      </left>
      <right/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medium">
        <color indexed="8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auto="1"/>
      </bottom>
      <diagonal/>
    </border>
    <border>
      <left style="medium">
        <color indexed="8"/>
      </left>
      <right/>
      <top style="hair">
        <color auto="1"/>
      </top>
      <bottom style="medium">
        <color indexed="8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indexed="8"/>
      </bottom>
      <diagonal/>
    </border>
    <border>
      <left style="thin">
        <color auto="1"/>
      </left>
      <right/>
      <top style="hair">
        <color auto="1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indexed="8"/>
      </top>
      <bottom style="hair">
        <color auto="1"/>
      </bottom>
      <diagonal/>
    </border>
    <border>
      <left style="thin">
        <color auto="1"/>
      </left>
      <right/>
      <top style="medium">
        <color indexed="8"/>
      </top>
      <bottom style="hair">
        <color auto="1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hair">
        <color indexed="8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indexed="8"/>
      </bottom>
      <diagonal/>
    </border>
    <border>
      <left style="medium">
        <color indexed="8"/>
      </left>
      <right/>
      <top style="hair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thin">
        <color indexed="8"/>
      </top>
      <bottom style="hair">
        <color auto="1"/>
      </bottom>
      <diagonal/>
    </border>
    <border>
      <left style="thin">
        <color auto="1"/>
      </left>
      <right/>
      <top style="thin">
        <color indexed="8"/>
      </top>
      <bottom style="hair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 style="double">
        <color auto="1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indexed="8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hair">
        <color auto="1"/>
      </top>
      <bottom style="medium">
        <color indexed="8"/>
      </bottom>
      <diagonal/>
    </border>
    <border>
      <left/>
      <right/>
      <top style="medium">
        <color theme="1" tint="0.34998626667073579"/>
      </top>
      <bottom style="thin">
        <color auto="1"/>
      </bottom>
      <diagonal/>
    </border>
    <border>
      <left style="thin">
        <color theme="1" tint="0.34998626667073579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medium">
        <color theme="0" tint="-0.34998626667073579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theme="1" tint="0.34998626667073579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theme="0" tint="-0.34998626667073579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thin">
        <color theme="1" tint="0.34998626667073579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 style="medium">
        <color theme="0" tint="-0.34998626667073579"/>
      </left>
      <right style="dotted">
        <color auto="1"/>
      </right>
      <top/>
      <bottom style="hair">
        <color auto="1"/>
      </bottom>
      <diagonal/>
    </border>
    <border>
      <left style="thin">
        <color theme="1" tint="0.34998626667073579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theme="0" tint="-0.34998626667073579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/>
      <top style="hair">
        <color auto="1"/>
      </top>
      <bottom/>
      <diagonal/>
    </border>
    <border>
      <left style="medium">
        <color theme="0" tint="-0.34998626667073579"/>
      </left>
      <right style="dotted">
        <color auto="1"/>
      </right>
      <top style="hair">
        <color auto="1"/>
      </top>
      <bottom/>
      <diagonal/>
    </border>
    <border>
      <left style="thin">
        <color theme="1" tint="0.34998626667073579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theme="0" tint="-0.34998626667073579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thin">
        <color theme="1" tint="0.34998626667073579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theme="0" tint="-0.34998626667073579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theme="0" tint="-0.34998626667073579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theme="0" tint="-0.499984740745262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theme="0" tint="-0.499984740745262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medium">
        <color theme="0" tint="-0.499984740745262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8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theme="1" tint="0.34998626667073579"/>
      </bottom>
      <diagonal/>
    </border>
    <border>
      <left/>
      <right/>
      <top style="thin">
        <color indexed="8"/>
      </top>
      <bottom style="medium">
        <color theme="1" tint="0.34998626667073579"/>
      </bottom>
      <diagonal/>
    </border>
    <border>
      <left/>
      <right style="medium">
        <color indexed="8"/>
      </right>
      <top style="thin">
        <color indexed="8"/>
      </top>
      <bottom style="medium">
        <color theme="1" tint="0.34998626667073579"/>
      </bottom>
      <diagonal/>
    </border>
    <border>
      <left style="medium">
        <color indexed="8"/>
      </left>
      <right/>
      <top style="medium">
        <color theme="1" tint="0.499984740745262"/>
      </top>
      <bottom style="thin">
        <color indexed="8"/>
      </bottom>
      <diagonal/>
    </border>
    <border>
      <left/>
      <right/>
      <top style="medium">
        <color theme="1" tint="0.499984740745262"/>
      </top>
      <bottom style="thin">
        <color indexed="8"/>
      </bottom>
      <diagonal/>
    </border>
    <border>
      <left/>
      <right style="medium">
        <color indexed="8"/>
      </right>
      <top style="medium">
        <color theme="1" tint="0.499984740745262"/>
      </top>
      <bottom style="thin">
        <color indexed="8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8"/>
      </bottom>
      <diagonal/>
    </border>
    <border>
      <left/>
      <right style="medium">
        <color theme="1" tint="0.499984740745262"/>
      </right>
      <top style="thin">
        <color indexed="8"/>
      </top>
      <bottom style="medium">
        <color theme="1" tint="0.34998626667073579"/>
      </bottom>
      <diagonal/>
    </border>
    <border>
      <left/>
      <right style="medium">
        <color theme="1" tint="0.499984740745262"/>
      </right>
      <top style="medium">
        <color theme="1" tint="0.34998626667073579"/>
      </top>
      <bottom style="thin">
        <color auto="1"/>
      </bottom>
      <diagonal/>
    </border>
    <border>
      <left style="dotted">
        <color auto="1"/>
      </left>
      <right style="medium">
        <color theme="1" tint="0.499984740745262"/>
      </right>
      <top/>
      <bottom style="double">
        <color auto="1"/>
      </bottom>
      <diagonal/>
    </border>
    <border>
      <left style="medium">
        <color theme="1" tint="0.499984740745262"/>
      </left>
      <right style="thin">
        <color theme="1" tint="0.34998626667073579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medium">
        <color theme="1" tint="0.499984740745262"/>
      </right>
      <top style="medium">
        <color auto="1"/>
      </top>
      <bottom style="hair">
        <color auto="1"/>
      </bottom>
      <diagonal/>
    </border>
    <border>
      <left style="medium">
        <color theme="1" tint="0.499984740745262"/>
      </left>
      <right style="thin">
        <color theme="1" tint="0.34998626667073579"/>
      </right>
      <top/>
      <bottom style="hair">
        <color auto="1"/>
      </bottom>
      <diagonal/>
    </border>
    <border>
      <left style="dotted">
        <color auto="1"/>
      </left>
      <right style="medium">
        <color theme="1" tint="0.499984740745262"/>
      </right>
      <top/>
      <bottom style="hair">
        <color auto="1"/>
      </bottom>
      <diagonal/>
    </border>
    <border>
      <left style="medium">
        <color theme="1" tint="0.499984740745262"/>
      </left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theme="1" tint="0.499984740745262"/>
      </right>
      <top style="hair">
        <color auto="1"/>
      </top>
      <bottom style="hair">
        <color auto="1"/>
      </bottom>
      <diagonal/>
    </border>
    <border>
      <left style="medium">
        <color theme="1" tint="0.499984740745262"/>
      </left>
      <right style="thin">
        <color theme="1" tint="0.34998626667073579"/>
      </right>
      <top style="hair">
        <color auto="1"/>
      </top>
      <bottom/>
      <diagonal/>
    </border>
    <border>
      <left style="dotted">
        <color auto="1"/>
      </left>
      <right style="medium">
        <color theme="1" tint="0.499984740745262"/>
      </right>
      <top style="hair">
        <color auto="1"/>
      </top>
      <bottom/>
      <diagonal/>
    </border>
    <border>
      <left style="medium">
        <color theme="1" tint="0.499984740745262"/>
      </left>
      <right style="thin">
        <color theme="1" tint="0.34998626667073579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medium">
        <color theme="1" tint="0.499984740745262"/>
      </right>
      <top style="double">
        <color auto="1"/>
      </top>
      <bottom style="medium">
        <color auto="1"/>
      </bottom>
      <diagonal/>
    </border>
    <border>
      <left style="medium">
        <color theme="1" tint="0.499984740745262"/>
      </left>
      <right style="thin">
        <color theme="1" tint="0.34998626667073579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medium">
        <color theme="1" tint="0.499984740745262"/>
      </right>
      <top style="hair">
        <color auto="1"/>
      </top>
      <bottom style="thin">
        <color auto="1"/>
      </bottom>
      <diagonal/>
    </border>
    <border>
      <left style="medium">
        <color theme="1" tint="0.499984740745262"/>
      </left>
      <right style="thin">
        <color theme="1" tint="0.34998626667073579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medium">
        <color theme="1" tint="0.499984740745262"/>
      </right>
      <top style="thin">
        <color auto="1"/>
      </top>
      <bottom style="hair">
        <color auto="1"/>
      </bottom>
      <diagonal/>
    </border>
    <border>
      <left style="medium">
        <color theme="1" tint="0.499984740745262"/>
      </left>
      <right style="thin">
        <color theme="1" tint="0.34998626667073579"/>
      </right>
      <top style="hair">
        <color auto="1"/>
      </top>
      <bottom style="medium">
        <color theme="1" tint="0.499984740745262"/>
      </bottom>
      <diagonal/>
    </border>
    <border>
      <left style="thin">
        <color theme="1" tint="0.34998626667073579"/>
      </left>
      <right style="dotted">
        <color auto="1"/>
      </right>
      <top style="hair">
        <color auto="1"/>
      </top>
      <bottom style="medium">
        <color theme="1" tint="0.499984740745262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theme="1" tint="0.499984740745262"/>
      </bottom>
      <diagonal/>
    </border>
    <border>
      <left style="dotted">
        <color auto="1"/>
      </left>
      <right/>
      <top style="hair">
        <color auto="1"/>
      </top>
      <bottom style="medium">
        <color theme="1" tint="0.499984740745262"/>
      </bottom>
      <diagonal/>
    </border>
    <border>
      <left style="medium">
        <color theme="0" tint="-0.34998626667073579"/>
      </left>
      <right style="dotted">
        <color auto="1"/>
      </right>
      <top style="hair">
        <color auto="1"/>
      </top>
      <bottom style="medium">
        <color theme="1" tint="0.499984740745262"/>
      </bottom>
      <diagonal/>
    </border>
    <border>
      <left style="dotted">
        <color auto="1"/>
      </left>
      <right style="medium">
        <color theme="1" tint="0.499984740745262"/>
      </right>
      <top style="hair">
        <color auto="1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34998626667073579"/>
      </right>
      <top/>
      <bottom style="double">
        <color auto="1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203">
    <xf numFmtId="0" fontId="0" fillId="0" borderId="0" xfId="0"/>
    <xf numFmtId="0" fontId="8" fillId="0" borderId="0" xfId="0" applyFont="1"/>
    <xf numFmtId="0" fontId="9" fillId="0" borderId="12" xfId="0" applyFont="1" applyBorder="1" applyAlignment="1" applyProtection="1">
      <alignment horizontal="right" shrinkToFit="1"/>
      <protection hidden="1"/>
    </xf>
    <xf numFmtId="0" fontId="9" fillId="0" borderId="16" xfId="0" applyFont="1" applyBorder="1" applyAlignment="1" applyProtection="1">
      <alignment horizontal="right" shrinkToFit="1"/>
      <protection hidden="1"/>
    </xf>
    <xf numFmtId="0" fontId="9" fillId="0" borderId="20" xfId="0" applyFont="1" applyBorder="1" applyAlignment="1" applyProtection="1">
      <alignment horizontal="right" shrinkToFit="1"/>
      <protection hidden="1"/>
    </xf>
    <xf numFmtId="0" fontId="9" fillId="0" borderId="24" xfId="0" applyFont="1" applyBorder="1" applyAlignment="1" applyProtection="1">
      <alignment horizontal="right" shrinkToFit="1"/>
      <protection hidden="1"/>
    </xf>
    <xf numFmtId="0" fontId="9" fillId="0" borderId="28" xfId="0" applyFont="1" applyBorder="1" applyAlignment="1" applyProtection="1">
      <alignment horizontal="right" shrinkToFit="1"/>
      <protection hidden="1"/>
    </xf>
    <xf numFmtId="0" fontId="9" fillId="0" borderId="30" xfId="0" applyFont="1" applyBorder="1" applyAlignment="1" applyProtection="1">
      <alignment horizontal="right" shrinkToFit="1"/>
      <protection hidden="1"/>
    </xf>
    <xf numFmtId="0" fontId="9" fillId="0" borderId="36" xfId="0" applyFont="1" applyBorder="1" applyAlignment="1" applyProtection="1">
      <alignment horizontal="right" shrinkToFit="1"/>
      <protection hidden="1"/>
    </xf>
    <xf numFmtId="0" fontId="9" fillId="0" borderId="37" xfId="0" applyFont="1" applyBorder="1" applyAlignment="1" applyProtection="1">
      <alignment horizontal="right" shrinkToFit="1"/>
      <protection hidden="1"/>
    </xf>
    <xf numFmtId="0" fontId="9" fillId="0" borderId="5" xfId="0" applyFont="1" applyBorder="1" applyAlignment="1" applyProtection="1">
      <alignment horizontal="right" shrinkToFit="1"/>
      <protection hidden="1"/>
    </xf>
    <xf numFmtId="0" fontId="9" fillId="0" borderId="0" xfId="0" applyFont="1" applyAlignment="1" applyProtection="1">
      <alignment horizontal="center"/>
      <protection hidden="1"/>
    </xf>
    <xf numFmtId="0" fontId="12" fillId="0" borderId="0" xfId="0" applyFont="1"/>
    <xf numFmtId="0" fontId="12" fillId="0" borderId="0" xfId="0" applyFont="1" applyAlignment="1" applyProtection="1">
      <alignment shrinkToFit="1"/>
      <protection hidden="1"/>
    </xf>
    <xf numFmtId="0" fontId="12" fillId="0" borderId="0" xfId="0" applyFont="1" applyAlignment="1">
      <alignment shrinkToFit="1"/>
    </xf>
    <xf numFmtId="182" fontId="13" fillId="0" borderId="56" xfId="1" applyNumberFormat="1" applyFont="1" applyFill="1" applyBorder="1" applyAlignment="1" applyProtection="1">
      <alignment horizontal="center" shrinkToFit="1"/>
      <protection hidden="1"/>
    </xf>
    <xf numFmtId="183" fontId="13" fillId="0" borderId="57" xfId="1" applyNumberFormat="1" applyFont="1" applyFill="1" applyBorder="1" applyAlignment="1" applyProtection="1">
      <alignment horizontal="center" shrinkToFit="1"/>
      <protection hidden="1"/>
    </xf>
    <xf numFmtId="169" fontId="14" fillId="0" borderId="58" xfId="1" applyNumberFormat="1" applyFont="1" applyFill="1" applyBorder="1" applyAlignment="1" applyProtection="1">
      <alignment horizontal="center" shrinkToFit="1"/>
      <protection hidden="1"/>
    </xf>
    <xf numFmtId="183" fontId="13" fillId="0" borderId="59" xfId="1" applyNumberFormat="1" applyFont="1" applyFill="1" applyBorder="1" applyAlignment="1" applyProtection="1">
      <alignment horizontal="center" shrinkToFit="1"/>
      <protection hidden="1"/>
    </xf>
    <xf numFmtId="0" fontId="12" fillId="0" borderId="0" xfId="0" applyFont="1" applyProtection="1">
      <protection hidden="1"/>
    </xf>
    <xf numFmtId="170" fontId="11" fillId="0" borderId="64" xfId="1" applyNumberFormat="1" applyFont="1" applyFill="1" applyBorder="1" applyAlignment="1" applyProtection="1">
      <alignment shrinkToFit="1"/>
      <protection hidden="1"/>
    </xf>
    <xf numFmtId="184" fontId="11" fillId="0" borderId="65" xfId="1" applyNumberFormat="1" applyFont="1" applyFill="1" applyBorder="1" applyAlignment="1" applyProtection="1">
      <alignment horizontal="center" shrinkToFit="1"/>
      <protection hidden="1"/>
    </xf>
    <xf numFmtId="169" fontId="16" fillId="0" borderId="66" xfId="1" applyNumberFormat="1" applyFont="1" applyFill="1" applyBorder="1" applyAlignment="1" applyProtection="1">
      <alignment horizontal="center" shrinkToFit="1"/>
      <protection hidden="1"/>
    </xf>
    <xf numFmtId="184" fontId="11" fillId="0" borderId="67" xfId="1" applyNumberFormat="1" applyFont="1" applyFill="1" applyBorder="1" applyAlignment="1" applyProtection="1">
      <alignment horizontal="center" shrinkToFit="1"/>
      <protection hidden="1"/>
    </xf>
    <xf numFmtId="170" fontId="11" fillId="0" borderId="68" xfId="1" applyNumberFormat="1" applyFont="1" applyFill="1" applyBorder="1" applyAlignment="1" applyProtection="1">
      <alignment shrinkToFit="1"/>
      <protection hidden="1"/>
    </xf>
    <xf numFmtId="184" fontId="11" fillId="0" borderId="69" xfId="1" applyNumberFormat="1" applyFont="1" applyFill="1" applyBorder="1" applyAlignment="1" applyProtection="1">
      <alignment horizontal="center" shrinkToFit="1"/>
      <protection hidden="1"/>
    </xf>
    <xf numFmtId="169" fontId="16" fillId="0" borderId="70" xfId="1" applyNumberFormat="1" applyFont="1" applyFill="1" applyBorder="1" applyAlignment="1" applyProtection="1">
      <alignment horizontal="center" shrinkToFit="1"/>
      <protection hidden="1"/>
    </xf>
    <xf numFmtId="184" fontId="11" fillId="0" borderId="71" xfId="1" applyNumberFormat="1" applyFont="1" applyFill="1" applyBorder="1" applyAlignment="1" applyProtection="1">
      <alignment horizontal="center" shrinkToFit="1"/>
      <protection hidden="1"/>
    </xf>
    <xf numFmtId="170" fontId="11" fillId="0" borderId="72" xfId="1" applyNumberFormat="1" applyFont="1" applyFill="1" applyBorder="1" applyAlignment="1" applyProtection="1">
      <alignment shrinkToFit="1"/>
      <protection hidden="1"/>
    </xf>
    <xf numFmtId="184" fontId="11" fillId="0" borderId="73" xfId="1" applyNumberFormat="1" applyFont="1" applyFill="1" applyBorder="1" applyAlignment="1" applyProtection="1">
      <alignment horizontal="center" shrinkToFit="1"/>
      <protection hidden="1"/>
    </xf>
    <xf numFmtId="169" fontId="16" fillId="0" borderId="74" xfId="1" applyNumberFormat="1" applyFont="1" applyFill="1" applyBorder="1" applyAlignment="1" applyProtection="1">
      <alignment horizontal="center" shrinkToFit="1"/>
      <protection hidden="1"/>
    </xf>
    <xf numFmtId="184" fontId="11" fillId="0" borderId="75" xfId="1" applyNumberFormat="1" applyFont="1" applyFill="1" applyBorder="1" applyAlignment="1" applyProtection="1">
      <alignment horizontal="center" shrinkToFit="1"/>
      <protection hidden="1"/>
    </xf>
    <xf numFmtId="184" fontId="11" fillId="0" borderId="81" xfId="1" applyNumberFormat="1" applyFont="1" applyFill="1" applyBorder="1" applyAlignment="1" applyProtection="1">
      <alignment horizontal="center" shrinkToFit="1"/>
      <protection hidden="1"/>
    </xf>
    <xf numFmtId="169" fontId="16" fillId="0" borderId="82" xfId="1" applyNumberFormat="1" applyFont="1" applyFill="1" applyBorder="1" applyAlignment="1" applyProtection="1">
      <alignment horizontal="center" shrinkToFit="1"/>
      <protection hidden="1"/>
    </xf>
    <xf numFmtId="184" fontId="11" fillId="0" borderId="83" xfId="1" applyNumberFormat="1" applyFont="1" applyFill="1" applyBorder="1" applyAlignment="1" applyProtection="1">
      <alignment horizontal="center" shrinkToFit="1"/>
      <protection hidden="1"/>
    </xf>
    <xf numFmtId="184" fontId="11" fillId="0" borderId="85" xfId="1" applyNumberFormat="1" applyFont="1" applyFill="1" applyBorder="1" applyAlignment="1" applyProtection="1">
      <alignment horizontal="center" shrinkToFit="1"/>
      <protection hidden="1"/>
    </xf>
    <xf numFmtId="169" fontId="16" fillId="0" borderId="86" xfId="1" applyNumberFormat="1" applyFont="1" applyFill="1" applyBorder="1" applyAlignment="1" applyProtection="1">
      <alignment horizontal="center" shrinkToFit="1"/>
      <protection hidden="1"/>
    </xf>
    <xf numFmtId="184" fontId="11" fillId="0" borderId="87" xfId="1" applyNumberFormat="1" applyFont="1" applyFill="1" applyBorder="1" applyAlignment="1" applyProtection="1">
      <alignment horizontal="center" shrinkToFit="1"/>
      <protection hidden="1"/>
    </xf>
    <xf numFmtId="0" fontId="17" fillId="0" borderId="88" xfId="0" applyFont="1" applyBorder="1" applyAlignment="1" applyProtection="1">
      <alignment horizontal="right" vertical="center" shrinkToFit="1"/>
      <protection hidden="1"/>
    </xf>
    <xf numFmtId="182" fontId="11" fillId="0" borderId="89" xfId="1" applyNumberFormat="1" applyFont="1" applyFill="1" applyBorder="1" applyAlignment="1" applyProtection="1">
      <alignment horizontal="center" vertical="center" shrinkToFit="1"/>
      <protection hidden="1"/>
    </xf>
    <xf numFmtId="183" fontId="11" fillId="0" borderId="90" xfId="1" applyNumberFormat="1" applyFont="1" applyFill="1" applyBorder="1" applyAlignment="1" applyProtection="1">
      <alignment horizontal="center" vertical="center" shrinkToFit="1"/>
      <protection hidden="1"/>
    </xf>
    <xf numFmtId="169" fontId="11" fillId="0" borderId="91" xfId="1" applyNumberFormat="1" applyFont="1" applyFill="1" applyBorder="1" applyAlignment="1" applyProtection="1">
      <alignment horizontal="center" vertical="center" shrinkToFit="1"/>
      <protection hidden="1"/>
    </xf>
    <xf numFmtId="183" fontId="11" fillId="0" borderId="92" xfId="1" applyNumberFormat="1" applyFont="1" applyFill="1" applyBorder="1" applyAlignment="1" applyProtection="1">
      <alignment horizontal="center" vertical="center" shrinkToFit="1"/>
      <protection hidden="1"/>
    </xf>
    <xf numFmtId="173" fontId="11" fillId="0" borderId="93" xfId="1" applyNumberFormat="1" applyFont="1" applyFill="1" applyBorder="1" applyAlignment="1" applyProtection="1">
      <alignment horizontal="center" vertical="center" shrinkToFit="1"/>
      <protection hidden="1"/>
    </xf>
    <xf numFmtId="0" fontId="17" fillId="0" borderId="94" xfId="0" applyFont="1" applyBorder="1" applyAlignment="1" applyProtection="1">
      <alignment horizontal="right" vertical="center" shrinkToFit="1"/>
      <protection hidden="1"/>
    </xf>
    <xf numFmtId="182" fontId="11" fillId="0" borderId="95" xfId="1" applyNumberFormat="1" applyFont="1" applyFill="1" applyBorder="1" applyAlignment="1" applyProtection="1">
      <alignment horizontal="center" vertical="center" shrinkToFit="1"/>
      <protection hidden="1"/>
    </xf>
    <xf numFmtId="183" fontId="11" fillId="0" borderId="96" xfId="1" applyNumberFormat="1" applyFont="1" applyFill="1" applyBorder="1" applyAlignment="1" applyProtection="1">
      <alignment horizontal="center" vertical="center" shrinkToFit="1"/>
      <protection hidden="1"/>
    </xf>
    <xf numFmtId="169" fontId="11" fillId="0" borderId="97" xfId="1" applyNumberFormat="1" applyFont="1" applyFill="1" applyBorder="1" applyAlignment="1" applyProtection="1">
      <alignment horizontal="center" vertical="center" shrinkToFit="1"/>
      <protection hidden="1"/>
    </xf>
    <xf numFmtId="183" fontId="11" fillId="8" borderId="98" xfId="1" applyNumberFormat="1" applyFont="1" applyFill="1" applyBorder="1" applyAlignment="1" applyProtection="1">
      <alignment horizontal="center" vertical="center" shrinkToFit="1"/>
      <protection locked="0"/>
    </xf>
    <xf numFmtId="183" fontId="11" fillId="8" borderId="96" xfId="1" applyNumberFormat="1" applyFont="1" applyFill="1" applyBorder="1" applyAlignment="1" applyProtection="1">
      <alignment horizontal="center" vertical="center" shrinkToFit="1"/>
      <protection locked="0" hidden="1"/>
    </xf>
    <xf numFmtId="172" fontId="11" fillId="0" borderId="99" xfId="1" applyNumberFormat="1" applyFont="1" applyFill="1" applyBorder="1" applyAlignment="1" applyProtection="1">
      <alignment horizontal="center" vertical="center" shrinkToFit="1"/>
      <protection hidden="1"/>
    </xf>
    <xf numFmtId="0" fontId="17" fillId="0" borderId="100" xfId="0" applyFont="1" applyBorder="1" applyAlignment="1" applyProtection="1">
      <alignment horizontal="right" vertical="center" shrinkToFit="1"/>
      <protection hidden="1"/>
    </xf>
    <xf numFmtId="185" fontId="11" fillId="0" borderId="101" xfId="1" applyNumberFormat="1" applyFont="1" applyFill="1" applyBorder="1" applyAlignment="1" applyProtection="1">
      <alignment horizontal="center" vertical="center" shrinkToFit="1"/>
      <protection hidden="1"/>
    </xf>
    <xf numFmtId="185" fontId="11" fillId="0" borderId="102" xfId="1" applyNumberFormat="1" applyFont="1" applyFill="1" applyBorder="1" applyAlignment="1" applyProtection="1">
      <alignment horizontal="center" vertical="center" shrinkToFit="1"/>
      <protection hidden="1"/>
    </xf>
    <xf numFmtId="186" fontId="11" fillId="0" borderId="103" xfId="1" applyNumberFormat="1" applyFont="1" applyFill="1" applyBorder="1" applyAlignment="1" applyProtection="1">
      <alignment horizontal="center" vertical="center" shrinkToFit="1"/>
      <protection hidden="1"/>
    </xf>
    <xf numFmtId="185" fontId="11" fillId="0" borderId="104" xfId="1" applyNumberFormat="1" applyFont="1" applyFill="1" applyBorder="1" applyAlignment="1" applyProtection="1">
      <alignment horizontal="center" vertical="center" shrinkToFit="1"/>
      <protection hidden="1"/>
    </xf>
    <xf numFmtId="172" fontId="11" fillId="0" borderId="105" xfId="1" applyNumberFormat="1" applyFont="1" applyFill="1" applyBorder="1" applyAlignment="1" applyProtection="1">
      <alignment horizontal="center" vertical="center" shrinkToFit="1"/>
      <protection hidden="1"/>
    </xf>
    <xf numFmtId="165" fontId="10" fillId="0" borderId="17" xfId="0" applyNumberFormat="1" applyFont="1" applyBorder="1" applyAlignment="1" applyProtection="1">
      <alignment horizontal="center" shrinkToFit="1"/>
      <protection hidden="1"/>
    </xf>
    <xf numFmtId="165" fontId="9" fillId="0" borderId="21" xfId="0" applyNumberFormat="1" applyFont="1" applyBorder="1" applyAlignment="1" applyProtection="1">
      <alignment horizontal="center" shrinkToFit="1"/>
      <protection hidden="1"/>
    </xf>
    <xf numFmtId="171" fontId="9" fillId="8" borderId="13" xfId="0" applyNumberFormat="1" applyFont="1" applyFill="1" applyBorder="1" applyAlignment="1" applyProtection="1">
      <alignment horizontal="center" shrinkToFit="1"/>
      <protection locked="0"/>
    </xf>
    <xf numFmtId="171" fontId="9" fillId="8" borderId="17" xfId="0" applyNumberFormat="1" applyFont="1" applyFill="1" applyBorder="1" applyAlignment="1" applyProtection="1">
      <alignment horizontal="center" shrinkToFit="1"/>
      <protection locked="0"/>
    </xf>
    <xf numFmtId="171" fontId="9" fillId="0" borderId="18" xfId="0" applyNumberFormat="1" applyFont="1" applyBorder="1" applyAlignment="1" applyProtection="1">
      <alignment horizontal="center" shrinkToFit="1"/>
      <protection hidden="1"/>
    </xf>
    <xf numFmtId="165" fontId="9" fillId="0" borderId="22" xfId="0" applyNumberFormat="1" applyFont="1" applyBorder="1" applyAlignment="1" applyProtection="1">
      <alignment horizontal="center" shrinkToFit="1"/>
      <protection hidden="1"/>
    </xf>
    <xf numFmtId="172" fontId="9" fillId="0" borderId="19" xfId="0" applyNumberFormat="1" applyFont="1" applyBorder="1" applyAlignment="1" applyProtection="1">
      <alignment horizontal="center" shrinkToFit="1"/>
      <protection hidden="1"/>
    </xf>
    <xf numFmtId="173" fontId="9" fillId="0" borderId="19" xfId="0" applyNumberFormat="1" applyFont="1" applyBorder="1" applyAlignment="1" applyProtection="1">
      <alignment horizontal="center" shrinkToFit="1"/>
      <protection hidden="1"/>
    </xf>
    <xf numFmtId="172" fontId="9" fillId="0" borderId="23" xfId="0" applyNumberFormat="1" applyFont="1" applyBorder="1" applyAlignment="1" applyProtection="1">
      <alignment horizontal="center" shrinkToFit="1"/>
      <protection hidden="1"/>
    </xf>
    <xf numFmtId="173" fontId="9" fillId="0" borderId="27" xfId="0" applyNumberFormat="1" applyFont="1" applyBorder="1" applyAlignment="1" applyProtection="1">
      <alignment horizontal="center" shrinkToFit="1"/>
      <protection hidden="1"/>
    </xf>
    <xf numFmtId="173" fontId="9" fillId="0" borderId="33" xfId="0" applyNumberFormat="1" applyFont="1" applyBorder="1" applyAlignment="1" applyProtection="1">
      <alignment horizontal="center" shrinkToFit="1"/>
      <protection hidden="1"/>
    </xf>
    <xf numFmtId="173" fontId="9" fillId="0" borderId="40" xfId="0" applyNumberFormat="1" applyFont="1" applyBorder="1" applyAlignment="1" applyProtection="1">
      <alignment horizontal="center" shrinkToFit="1"/>
      <protection hidden="1"/>
    </xf>
    <xf numFmtId="173" fontId="9" fillId="0" borderId="43" xfId="0" applyNumberFormat="1" applyFont="1" applyBorder="1" applyAlignment="1" applyProtection="1">
      <alignment horizontal="center" shrinkToFit="1"/>
      <protection hidden="1"/>
    </xf>
    <xf numFmtId="173" fontId="9" fillId="0" borderId="44" xfId="0" applyNumberFormat="1" applyFont="1" applyBorder="1" applyAlignment="1" applyProtection="1">
      <alignment horizontal="center" shrinkToFit="1"/>
      <protection hidden="1"/>
    </xf>
    <xf numFmtId="175" fontId="9" fillId="0" borderId="38" xfId="0" applyNumberFormat="1" applyFont="1" applyBorder="1" applyAlignment="1" applyProtection="1">
      <alignment horizontal="center" shrinkToFit="1"/>
      <protection hidden="1"/>
    </xf>
    <xf numFmtId="175" fontId="9" fillId="0" borderId="39" xfId="0" applyNumberFormat="1" applyFont="1" applyBorder="1" applyAlignment="1" applyProtection="1">
      <alignment horizontal="center" shrinkToFit="1"/>
      <protection hidden="1"/>
    </xf>
    <xf numFmtId="174" fontId="9" fillId="0" borderId="41" xfId="1" applyNumberFormat="1" applyFont="1" applyFill="1" applyBorder="1" applyAlignment="1" applyProtection="1">
      <alignment horizontal="center" shrinkToFit="1"/>
      <protection hidden="1"/>
    </xf>
    <xf numFmtId="174" fontId="9" fillId="0" borderId="42" xfId="1" applyNumberFormat="1" applyFont="1" applyFill="1" applyBorder="1" applyAlignment="1" applyProtection="1">
      <alignment horizontal="center" shrinkToFit="1"/>
      <protection hidden="1"/>
    </xf>
    <xf numFmtId="176" fontId="9" fillId="0" borderId="21" xfId="0" applyNumberFormat="1" applyFont="1" applyBorder="1" applyAlignment="1" applyProtection="1">
      <alignment horizontal="center" shrinkToFit="1"/>
      <protection hidden="1"/>
    </xf>
    <xf numFmtId="176" fontId="9" fillId="0" borderId="22" xfId="0" applyNumberFormat="1" applyFont="1" applyBorder="1" applyAlignment="1" applyProtection="1">
      <alignment horizontal="center" shrinkToFit="1"/>
      <protection hidden="1"/>
    </xf>
    <xf numFmtId="177" fontId="9" fillId="0" borderId="26" xfId="0" applyNumberFormat="1" applyFont="1" applyBorder="1" applyAlignment="1" applyProtection="1">
      <alignment horizontal="center" shrinkToFit="1"/>
      <protection hidden="1"/>
    </xf>
    <xf numFmtId="177" fontId="9" fillId="8" borderId="25" xfId="0" applyNumberFormat="1" applyFont="1" applyFill="1" applyBorder="1" applyAlignment="1" applyProtection="1">
      <alignment horizontal="center" shrinkToFit="1"/>
      <protection locked="0"/>
    </xf>
    <xf numFmtId="172" fontId="9" fillId="0" borderId="45" xfId="0" applyNumberFormat="1" applyFont="1" applyBorder="1" applyAlignment="1" applyProtection="1">
      <alignment horizontal="center" shrinkToFit="1"/>
      <protection hidden="1"/>
    </xf>
    <xf numFmtId="172" fontId="9" fillId="0" borderId="44" xfId="0" applyNumberFormat="1" applyFont="1" applyBorder="1" applyAlignment="1" applyProtection="1">
      <alignment horizontal="center" shrinkToFit="1"/>
      <protection hidden="1"/>
    </xf>
    <xf numFmtId="170" fontId="11" fillId="8" borderId="64" xfId="1" applyNumberFormat="1" applyFont="1" applyFill="1" applyBorder="1" applyAlignment="1" applyProtection="1">
      <alignment shrinkToFit="1"/>
      <protection locked="0"/>
    </xf>
    <xf numFmtId="170" fontId="11" fillId="8" borderId="68" xfId="1" applyNumberFormat="1" applyFont="1" applyFill="1" applyBorder="1" applyAlignment="1" applyProtection="1">
      <alignment shrinkToFit="1"/>
      <protection locked="0"/>
    </xf>
    <xf numFmtId="170" fontId="11" fillId="8" borderId="80" xfId="1" applyNumberFormat="1" applyFont="1" applyFill="1" applyBorder="1" applyAlignment="1" applyProtection="1">
      <alignment shrinkToFit="1"/>
      <protection locked="0"/>
    </xf>
    <xf numFmtId="170" fontId="11" fillId="8" borderId="84" xfId="1" applyNumberFormat="1" applyFont="1" applyFill="1" applyBorder="1" applyAlignment="1" applyProtection="1">
      <alignment shrinkToFit="1"/>
      <protection locked="0"/>
    </xf>
    <xf numFmtId="178" fontId="9" fillId="0" borderId="21" xfId="0" applyNumberFormat="1" applyFont="1" applyBorder="1" applyAlignment="1" applyProtection="1">
      <alignment horizontal="center" shrinkToFit="1"/>
      <protection hidden="1"/>
    </xf>
    <xf numFmtId="178" fontId="9" fillId="8" borderId="22" xfId="0" applyNumberFormat="1" applyFont="1" applyFill="1" applyBorder="1" applyAlignment="1" applyProtection="1">
      <alignment horizontal="center" shrinkToFit="1"/>
      <protection locked="0"/>
    </xf>
    <xf numFmtId="165" fontId="10" fillId="10" borderId="18" xfId="0" applyNumberFormat="1" applyFont="1" applyFill="1" applyBorder="1" applyAlignment="1" applyProtection="1">
      <alignment horizontal="center" shrinkToFit="1"/>
      <protection locked="0"/>
    </xf>
    <xf numFmtId="15" fontId="9" fillId="0" borderId="44" xfId="0" applyNumberFormat="1" applyFont="1" applyBorder="1" applyAlignment="1" applyProtection="1">
      <alignment horizontal="center" shrinkToFit="1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9" xfId="0" applyFont="1" applyFill="1" applyBorder="1" applyAlignment="1" applyProtection="1">
      <alignment horizontal="center" vertical="center" shrinkToFit="1"/>
      <protection hidden="1"/>
    </xf>
    <xf numFmtId="0" fontId="10" fillId="3" borderId="10" xfId="0" applyFont="1" applyFill="1" applyBorder="1" applyAlignment="1" applyProtection="1">
      <alignment horizontal="center" vertical="center" shrinkToFit="1"/>
      <protection hidden="1"/>
    </xf>
    <xf numFmtId="0" fontId="19" fillId="3" borderId="11" xfId="0" applyFont="1" applyFill="1" applyBorder="1" applyAlignment="1" applyProtection="1">
      <alignment horizontal="center" vertical="center" shrinkToFit="1"/>
      <protection hidden="1"/>
    </xf>
    <xf numFmtId="173" fontId="9" fillId="11" borderId="34" xfId="0" applyNumberFormat="1" applyFont="1" applyFill="1" applyBorder="1" applyAlignment="1" applyProtection="1">
      <alignment horizontal="center" shrinkToFit="1"/>
      <protection hidden="1"/>
    </xf>
    <xf numFmtId="173" fontId="9" fillId="11" borderId="29" xfId="0" applyNumberFormat="1" applyFont="1" applyFill="1" applyBorder="1" applyAlignment="1" applyProtection="1">
      <alignment horizontal="center" shrinkToFit="1"/>
      <protection hidden="1"/>
    </xf>
    <xf numFmtId="171" fontId="9" fillId="11" borderId="14" xfId="0" applyNumberFormat="1" applyFont="1" applyFill="1" applyBorder="1" applyAlignment="1" applyProtection="1">
      <alignment horizontal="center" shrinkToFit="1"/>
      <protection hidden="1"/>
    </xf>
    <xf numFmtId="172" fontId="9" fillId="11" borderId="15" xfId="0" applyNumberFormat="1" applyFont="1" applyFill="1" applyBorder="1" applyAlignment="1" applyProtection="1">
      <alignment horizontal="center" shrinkToFit="1"/>
      <protection hidden="1"/>
    </xf>
    <xf numFmtId="0" fontId="2" fillId="0" borderId="1" xfId="3" applyFont="1" applyBorder="1" applyAlignment="1" applyProtection="1">
      <alignment horizontal="right" vertical="center" shrinkToFit="1"/>
      <protection hidden="1"/>
    </xf>
    <xf numFmtId="0" fontId="2" fillId="2" borderId="2" xfId="3" applyFont="1" applyFill="1" applyBorder="1" applyAlignment="1" applyProtection="1">
      <alignment vertical="center" shrinkToFit="1"/>
      <protection locked="0"/>
    </xf>
    <xf numFmtId="0" fontId="5" fillId="0" borderId="3" xfId="3" applyFont="1" applyBorder="1" applyAlignment="1" applyProtection="1">
      <alignment horizontal="right" vertical="center" shrinkToFit="1"/>
      <protection hidden="1"/>
    </xf>
    <xf numFmtId="0" fontId="3" fillId="2" borderId="4" xfId="3" applyFont="1" applyFill="1" applyBorder="1" applyAlignment="1" applyProtection="1">
      <alignment vertical="center" shrinkToFit="1"/>
      <protection locked="0"/>
    </xf>
    <xf numFmtId="0" fontId="5" fillId="0" borderId="5" xfId="3" applyFont="1" applyBorder="1" applyAlignment="1" applyProtection="1">
      <alignment horizontal="right" vertical="center" shrinkToFit="1"/>
      <protection hidden="1"/>
    </xf>
    <xf numFmtId="0" fontId="3" fillId="2" borderId="6" xfId="3" applyFont="1" applyFill="1" applyBorder="1" applyAlignment="1" applyProtection="1">
      <alignment vertical="center" shrinkToFit="1"/>
      <protection locked="0"/>
    </xf>
    <xf numFmtId="0" fontId="5" fillId="0" borderId="110" xfId="3" applyFont="1" applyBorder="1" applyAlignment="1" applyProtection="1">
      <alignment horizontal="right" vertical="center" shrinkToFit="1"/>
      <protection hidden="1"/>
    </xf>
    <xf numFmtId="187" fontId="18" fillId="2" borderId="2" xfId="3" applyNumberFormat="1" applyFont="1" applyFill="1" applyBorder="1" applyAlignment="1" applyProtection="1">
      <alignment horizontal="center" vertical="center" shrinkToFit="1"/>
      <protection locked="0"/>
    </xf>
    <xf numFmtId="188" fontId="18" fillId="2" borderId="4" xfId="3" applyNumberFormat="1" applyFont="1" applyFill="1" applyBorder="1" applyAlignment="1" applyProtection="1">
      <alignment horizontal="center" vertical="center" shrinkToFit="1"/>
      <protection locked="0"/>
    </xf>
    <xf numFmtId="15" fontId="10" fillId="8" borderId="7" xfId="0" applyNumberFormat="1" applyFont="1" applyFill="1" applyBorder="1" applyAlignment="1" applyProtection="1">
      <alignment horizontal="center" vertical="center" shrinkToFit="1"/>
      <protection locked="0"/>
    </xf>
    <xf numFmtId="189" fontId="9" fillId="8" borderId="25" xfId="0" applyNumberFormat="1" applyFont="1" applyFill="1" applyBorder="1" applyAlignment="1" applyProtection="1">
      <alignment horizontal="center" shrinkToFit="1"/>
      <protection locked="0"/>
    </xf>
    <xf numFmtId="189" fontId="9" fillId="8" borderId="31" xfId="0" applyNumberFormat="1" applyFont="1" applyFill="1" applyBorder="1" applyAlignment="1" applyProtection="1">
      <alignment horizontal="center" shrinkToFit="1"/>
      <protection locked="0"/>
    </xf>
    <xf numFmtId="189" fontId="9" fillId="8" borderId="35" xfId="0" applyNumberFormat="1" applyFont="1" applyFill="1" applyBorder="1" applyAlignment="1" applyProtection="1">
      <alignment horizontal="center" shrinkToFit="1"/>
      <protection locked="0"/>
    </xf>
    <xf numFmtId="171" fontId="9" fillId="0" borderId="17" xfId="0" applyNumberFormat="1" applyFont="1" applyBorder="1" applyAlignment="1" applyProtection="1">
      <alignment horizontal="center" shrinkToFit="1"/>
      <protection hidden="1"/>
    </xf>
    <xf numFmtId="184" fontId="11" fillId="7" borderId="69" xfId="1" applyNumberFormat="1" applyFont="1" applyFill="1" applyBorder="1" applyAlignment="1" applyProtection="1">
      <alignment horizontal="center" shrinkToFit="1"/>
      <protection locked="0" hidden="1"/>
    </xf>
    <xf numFmtId="184" fontId="11" fillId="8" borderId="69" xfId="1" applyNumberFormat="1" applyFont="1" applyFill="1" applyBorder="1" applyAlignment="1" applyProtection="1">
      <alignment horizontal="center" shrinkToFit="1"/>
      <protection locked="0" hidden="1"/>
    </xf>
    <xf numFmtId="184" fontId="11" fillId="8" borderId="81" xfId="1" applyNumberFormat="1" applyFont="1" applyFill="1" applyBorder="1" applyAlignment="1" applyProtection="1">
      <alignment horizontal="center" shrinkToFit="1"/>
      <protection locked="0" hidden="1"/>
    </xf>
    <xf numFmtId="184" fontId="11" fillId="8" borderId="65" xfId="1" applyNumberFormat="1" applyFont="1" applyFill="1" applyBorder="1" applyAlignment="1" applyProtection="1">
      <alignment horizontal="center" shrinkToFit="1"/>
      <protection locked="0" hidden="1"/>
    </xf>
    <xf numFmtId="0" fontId="5" fillId="0" borderId="113" xfId="3" applyFont="1" applyBorder="1" applyAlignment="1" applyProtection="1">
      <alignment horizontal="right" vertical="center" shrinkToFit="1"/>
      <protection hidden="1"/>
    </xf>
    <xf numFmtId="173" fontId="14" fillId="0" borderId="119" xfId="1" applyNumberFormat="1" applyFont="1" applyFill="1" applyBorder="1" applyAlignment="1" applyProtection="1">
      <alignment horizontal="center" shrinkToFit="1"/>
      <protection hidden="1"/>
    </xf>
    <xf numFmtId="0" fontId="11" fillId="0" borderId="122" xfId="0" applyFont="1" applyBorder="1" applyAlignment="1" applyProtection="1">
      <alignment horizontal="center" vertical="center" shrinkToFit="1"/>
      <protection hidden="1"/>
    </xf>
    <xf numFmtId="173" fontId="13" fillId="6" borderId="123" xfId="1" applyNumberFormat="1" applyFont="1" applyFill="1" applyBorder="1" applyAlignment="1" applyProtection="1">
      <alignment horizontal="center" shrinkToFit="1"/>
      <protection hidden="1"/>
    </xf>
    <xf numFmtId="0" fontId="11" fillId="0" borderId="124" xfId="0" applyFont="1" applyBorder="1" applyAlignment="1" applyProtection="1">
      <alignment horizontal="center" vertical="center" shrinkToFit="1"/>
      <protection hidden="1"/>
    </xf>
    <xf numFmtId="173" fontId="13" fillId="6" borderId="125" xfId="1" applyNumberFormat="1" applyFont="1" applyFill="1" applyBorder="1" applyAlignment="1" applyProtection="1">
      <alignment horizontal="center" shrinkToFit="1"/>
      <protection hidden="1"/>
    </xf>
    <xf numFmtId="0" fontId="11" fillId="0" borderId="126" xfId="0" applyFont="1" applyBorder="1" applyAlignment="1" applyProtection="1">
      <alignment horizontal="center" vertical="center" shrinkToFit="1"/>
      <protection hidden="1"/>
    </xf>
    <xf numFmtId="173" fontId="13" fillId="6" borderId="127" xfId="1" applyNumberFormat="1" applyFont="1" applyFill="1" applyBorder="1" applyAlignment="1" applyProtection="1">
      <alignment horizontal="center" shrinkToFit="1"/>
      <protection hidden="1"/>
    </xf>
    <xf numFmtId="0" fontId="13" fillId="6" borderId="128" xfId="0" applyFont="1" applyFill="1" applyBorder="1" applyAlignment="1" applyProtection="1">
      <alignment horizontal="center" vertical="center" shrinkToFit="1"/>
      <protection hidden="1"/>
    </xf>
    <xf numFmtId="0" fontId="13" fillId="0" borderId="122" xfId="0" applyFont="1" applyBorder="1" applyAlignment="1" applyProtection="1">
      <alignment horizontal="center" vertical="center" shrinkToFit="1"/>
      <protection hidden="1"/>
    </xf>
    <xf numFmtId="0" fontId="13" fillId="0" borderId="124" xfId="0" applyFont="1" applyBorder="1" applyAlignment="1" applyProtection="1">
      <alignment horizontal="center" vertical="center" shrinkToFit="1"/>
      <protection hidden="1"/>
    </xf>
    <xf numFmtId="0" fontId="13" fillId="0" borderId="130" xfId="0" applyFont="1" applyBorder="1" applyAlignment="1" applyProtection="1">
      <alignment horizontal="center" vertical="center" shrinkToFit="1"/>
      <protection hidden="1"/>
    </xf>
    <xf numFmtId="173" fontId="13" fillId="6" borderId="131" xfId="1" applyNumberFormat="1" applyFont="1" applyFill="1" applyBorder="1" applyAlignment="1" applyProtection="1">
      <alignment horizontal="center" shrinkToFit="1"/>
      <protection hidden="1"/>
    </xf>
    <xf numFmtId="0" fontId="13" fillId="0" borderId="132" xfId="0" applyFont="1" applyBorder="1" applyAlignment="1" applyProtection="1">
      <alignment horizontal="center" vertical="center" shrinkToFit="1"/>
      <protection hidden="1"/>
    </xf>
    <xf numFmtId="173" fontId="13" fillId="6" borderId="133" xfId="1" applyNumberFormat="1" applyFont="1" applyFill="1" applyBorder="1" applyAlignment="1" applyProtection="1">
      <alignment horizontal="center" shrinkToFit="1"/>
      <protection hidden="1"/>
    </xf>
    <xf numFmtId="0" fontId="13" fillId="9" borderId="124" xfId="0" applyFont="1" applyFill="1" applyBorder="1" applyAlignment="1" applyProtection="1">
      <alignment horizontal="center" vertical="center" shrinkToFit="1"/>
      <protection locked="0"/>
    </xf>
    <xf numFmtId="0" fontId="13" fillId="0" borderId="134" xfId="0" applyFont="1" applyBorder="1" applyAlignment="1" applyProtection="1">
      <alignment horizontal="center" vertical="center" shrinkToFit="1"/>
      <protection hidden="1"/>
    </xf>
    <xf numFmtId="170" fontId="11" fillId="8" borderId="135" xfId="1" applyNumberFormat="1" applyFont="1" applyFill="1" applyBorder="1" applyAlignment="1" applyProtection="1">
      <alignment vertical="center" shrinkToFit="1"/>
      <protection locked="0"/>
    </xf>
    <xf numFmtId="184" fontId="11" fillId="0" borderId="136" xfId="1" applyNumberFormat="1" applyFont="1" applyFill="1" applyBorder="1" applyAlignment="1" applyProtection="1">
      <alignment horizontal="center" vertical="center" shrinkToFit="1"/>
      <protection hidden="1"/>
    </xf>
    <xf numFmtId="169" fontId="16" fillId="0" borderId="137" xfId="1" applyNumberFormat="1" applyFont="1" applyFill="1" applyBorder="1" applyAlignment="1" applyProtection="1">
      <alignment horizontal="center" vertical="center" shrinkToFit="1"/>
      <protection hidden="1"/>
    </xf>
    <xf numFmtId="184" fontId="11" fillId="0" borderId="138" xfId="1" applyNumberFormat="1" applyFont="1" applyFill="1" applyBorder="1" applyAlignment="1" applyProtection="1">
      <alignment horizontal="center" vertical="center" shrinkToFit="1"/>
      <protection hidden="1"/>
    </xf>
    <xf numFmtId="184" fontId="11" fillId="8" borderId="136" xfId="1" applyNumberFormat="1" applyFont="1" applyFill="1" applyBorder="1" applyAlignment="1" applyProtection="1">
      <alignment horizontal="center" vertical="center" shrinkToFit="1"/>
      <protection locked="0" hidden="1"/>
    </xf>
    <xf numFmtId="173" fontId="13" fillId="6" borderId="139" xfId="1" applyNumberFormat="1" applyFont="1" applyFill="1" applyBorder="1" applyAlignment="1" applyProtection="1">
      <alignment horizontal="center" vertical="center" shrinkToFit="1"/>
      <protection hidden="1"/>
    </xf>
    <xf numFmtId="0" fontId="2" fillId="0" borderId="114" xfId="3" applyFont="1" applyBorder="1" applyAlignment="1" applyProtection="1">
      <alignment horizontal="right" vertical="center" shrinkToFit="1"/>
      <protection hidden="1"/>
    </xf>
    <xf numFmtId="0" fontId="2" fillId="0" borderId="111" xfId="3" applyFont="1" applyBorder="1" applyAlignment="1" applyProtection="1">
      <alignment horizontal="right" vertical="center" shrinkToFit="1"/>
      <protection hidden="1"/>
    </xf>
    <xf numFmtId="0" fontId="13" fillId="0" borderId="140" xfId="0" applyFont="1" applyBorder="1" applyAlignment="1" applyProtection="1">
      <alignment horizontal="center" vertical="center" shrinkToFit="1"/>
      <protection hidden="1"/>
    </xf>
    <xf numFmtId="0" fontId="22" fillId="5" borderId="120" xfId="0" applyFont="1" applyFill="1" applyBorder="1" applyAlignment="1" applyProtection="1">
      <alignment horizontal="center" vertical="center" shrinkToFit="1"/>
      <protection hidden="1"/>
    </xf>
    <xf numFmtId="0" fontId="22" fillId="5" borderId="60" xfId="0" applyFont="1" applyFill="1" applyBorder="1" applyAlignment="1" applyProtection="1">
      <alignment horizontal="center" vertical="center" shrinkToFit="1"/>
      <protection hidden="1"/>
    </xf>
    <xf numFmtId="0" fontId="23" fillId="5" borderId="61" xfId="0" applyFont="1" applyFill="1" applyBorder="1" applyAlignment="1" applyProtection="1">
      <alignment horizontal="center" vertical="center" wrapText="1" shrinkToFit="1"/>
      <protection hidden="1"/>
    </xf>
    <xf numFmtId="0" fontId="23" fillId="5" borderId="62" xfId="0" applyFont="1" applyFill="1" applyBorder="1" applyAlignment="1" applyProtection="1">
      <alignment horizontal="center" vertical="center" wrapText="1" shrinkToFit="1"/>
      <protection hidden="1"/>
    </xf>
    <xf numFmtId="0" fontId="23" fillId="5" borderId="63" xfId="0" applyFont="1" applyFill="1" applyBorder="1" applyAlignment="1" applyProtection="1">
      <alignment horizontal="center" vertical="center" wrapText="1" shrinkToFit="1"/>
      <protection hidden="1"/>
    </xf>
    <xf numFmtId="0" fontId="23" fillId="5" borderId="121" xfId="0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84" fontId="13" fillId="6" borderId="77" xfId="1" applyNumberFormat="1" applyFont="1" applyFill="1" applyBorder="1" applyAlignment="1" applyProtection="1">
      <alignment horizontal="center" vertical="center" shrinkToFit="1"/>
      <protection hidden="1"/>
    </xf>
    <xf numFmtId="169" fontId="15" fillId="6" borderId="78" xfId="1" applyNumberFormat="1" applyFont="1" applyFill="1" applyBorder="1" applyAlignment="1" applyProtection="1">
      <alignment horizontal="center" vertical="center" shrinkToFit="1"/>
      <protection hidden="1"/>
    </xf>
    <xf numFmtId="184" fontId="13" fillId="6" borderId="79" xfId="1" applyNumberFormat="1" applyFont="1" applyFill="1" applyBorder="1" applyAlignment="1" applyProtection="1">
      <alignment horizontal="center" vertical="center" shrinkToFit="1"/>
      <protection hidden="1"/>
    </xf>
    <xf numFmtId="173" fontId="13" fillId="6" borderId="129" xfId="1" applyNumberFormat="1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Alignment="1">
      <alignment horizontal="center" vertical="center"/>
    </xf>
    <xf numFmtId="190" fontId="26" fillId="8" borderId="26" xfId="0" applyNumberFormat="1" applyFont="1" applyFill="1" applyBorder="1" applyAlignment="1" applyProtection="1">
      <alignment horizontal="center" shrinkToFit="1"/>
      <protection locked="0"/>
    </xf>
    <xf numFmtId="190" fontId="26" fillId="8" borderId="32" xfId="0" applyNumberFormat="1" applyFont="1" applyFill="1" applyBorder="1" applyAlignment="1" applyProtection="1">
      <alignment horizontal="center" shrinkToFit="1"/>
      <protection locked="0"/>
    </xf>
    <xf numFmtId="0" fontId="9" fillId="0" borderId="24" xfId="0" applyFont="1" applyBorder="1" applyAlignment="1" applyProtection="1">
      <alignment horizontal="right" vertical="center" shrinkToFit="1"/>
      <protection hidden="1"/>
    </xf>
    <xf numFmtId="180" fontId="9" fillId="0" borderId="25" xfId="0" applyNumberFormat="1" applyFont="1" applyBorder="1" applyAlignment="1" applyProtection="1">
      <alignment horizontal="center" vertical="center" shrinkToFit="1"/>
      <protection hidden="1"/>
    </xf>
    <xf numFmtId="180" fontId="9" fillId="0" borderId="26" xfId="0" applyNumberFormat="1" applyFont="1" applyBorder="1" applyAlignment="1" applyProtection="1">
      <alignment horizontal="center" vertical="center" shrinkToFit="1"/>
      <protection hidden="1"/>
    </xf>
    <xf numFmtId="172" fontId="9" fillId="0" borderId="45" xfId="0" applyNumberFormat="1" applyFont="1" applyBorder="1" applyAlignment="1" applyProtection="1">
      <alignment horizontal="center" vertical="center" shrinkToFit="1"/>
      <protection hidden="1"/>
    </xf>
    <xf numFmtId="0" fontId="9" fillId="0" borderId="16" xfId="0" applyFont="1" applyBorder="1" applyAlignment="1" applyProtection="1">
      <alignment horizontal="right" vertical="center" shrinkToFit="1"/>
      <protection hidden="1"/>
    </xf>
    <xf numFmtId="166" fontId="9" fillId="0" borderId="17" xfId="0" applyNumberFormat="1" applyFont="1" applyBorder="1" applyAlignment="1" applyProtection="1">
      <alignment horizontal="center" vertical="center" shrinkToFit="1"/>
      <protection hidden="1"/>
    </xf>
    <xf numFmtId="166" fontId="9" fillId="0" borderId="18" xfId="0" applyNumberFormat="1" applyFont="1" applyBorder="1" applyAlignment="1" applyProtection="1">
      <alignment horizontal="center" vertical="center" shrinkToFit="1"/>
      <protection hidden="1"/>
    </xf>
    <xf numFmtId="173" fontId="9" fillId="0" borderId="48" xfId="0" applyNumberFormat="1" applyFont="1" applyBorder="1" applyAlignment="1" applyProtection="1">
      <alignment horizontal="center" vertical="center" shrinkToFit="1"/>
      <protection hidden="1"/>
    </xf>
    <xf numFmtId="167" fontId="9" fillId="0" borderId="17" xfId="0" applyNumberFormat="1" applyFont="1" applyBorder="1" applyAlignment="1" applyProtection="1">
      <alignment horizontal="center" vertical="center" shrinkToFit="1"/>
      <protection hidden="1"/>
    </xf>
    <xf numFmtId="167" fontId="9" fillId="0" borderId="18" xfId="0" applyNumberFormat="1" applyFont="1" applyBorder="1" applyAlignment="1" applyProtection="1">
      <alignment horizontal="center" vertical="center" shrinkToFit="1"/>
      <protection hidden="1"/>
    </xf>
    <xf numFmtId="172" fontId="9" fillId="0" borderId="48" xfId="0" applyNumberFormat="1" applyFont="1" applyBorder="1" applyAlignment="1" applyProtection="1">
      <alignment horizontal="center" vertical="center" shrinkToFit="1"/>
      <protection hidden="1"/>
    </xf>
    <xf numFmtId="0" fontId="9" fillId="0" borderId="36" xfId="0" applyFont="1" applyBorder="1" applyAlignment="1" applyProtection="1">
      <alignment horizontal="right" vertical="center" shrinkToFit="1"/>
      <protection hidden="1"/>
    </xf>
    <xf numFmtId="167" fontId="9" fillId="0" borderId="49" xfId="0" applyNumberFormat="1" applyFont="1" applyBorder="1" applyAlignment="1" applyProtection="1">
      <alignment horizontal="center" vertical="center" shrinkToFit="1"/>
      <protection hidden="1"/>
    </xf>
    <xf numFmtId="167" fontId="9" fillId="0" borderId="50" xfId="0" applyNumberFormat="1" applyFont="1" applyBorder="1" applyAlignment="1" applyProtection="1">
      <alignment horizontal="center" vertical="center" shrinkToFit="1"/>
      <protection hidden="1"/>
    </xf>
    <xf numFmtId="172" fontId="9" fillId="0" borderId="34" xfId="0" applyNumberFormat="1" applyFont="1" applyBorder="1" applyAlignment="1" applyProtection="1">
      <alignment horizontal="center" vertical="center" shrinkToFit="1"/>
      <protection hidden="1"/>
    </xf>
    <xf numFmtId="0" fontId="9" fillId="0" borderId="37" xfId="0" applyFont="1" applyBorder="1" applyAlignment="1" applyProtection="1">
      <alignment horizontal="right" vertical="center" shrinkToFit="1"/>
      <protection hidden="1"/>
    </xf>
    <xf numFmtId="172" fontId="9" fillId="0" borderId="27" xfId="0" applyNumberFormat="1" applyFont="1" applyBorder="1" applyAlignment="1" applyProtection="1">
      <alignment horizontal="center" vertical="center" shrinkToFit="1"/>
      <protection hidden="1"/>
    </xf>
    <xf numFmtId="168" fontId="9" fillId="0" borderId="17" xfId="0" applyNumberFormat="1" applyFont="1" applyBorder="1" applyAlignment="1" applyProtection="1">
      <alignment horizontal="center" vertical="center" shrinkToFit="1"/>
      <protection hidden="1"/>
    </xf>
    <xf numFmtId="168" fontId="9" fillId="0" borderId="18" xfId="0" applyNumberFormat="1" applyFont="1" applyBorder="1" applyAlignment="1" applyProtection="1">
      <alignment horizontal="center" vertical="center" shrinkToFit="1"/>
      <protection hidden="1"/>
    </xf>
    <xf numFmtId="0" fontId="9" fillId="0" borderId="20" xfId="0" applyFont="1" applyBorder="1" applyAlignment="1" applyProtection="1">
      <alignment horizontal="right" vertical="center" shrinkToFit="1"/>
      <protection hidden="1"/>
    </xf>
    <xf numFmtId="181" fontId="9" fillId="0" borderId="53" xfId="0" applyNumberFormat="1" applyFont="1" applyBorder="1" applyAlignment="1" applyProtection="1">
      <alignment horizontal="center" vertical="center" shrinkToFit="1"/>
      <protection hidden="1"/>
    </xf>
    <xf numFmtId="181" fontId="9" fillId="0" borderId="54" xfId="0" applyNumberFormat="1" applyFont="1" applyBorder="1" applyAlignment="1" applyProtection="1">
      <alignment horizontal="center" vertical="center" shrinkToFit="1"/>
      <protection hidden="1"/>
    </xf>
    <xf numFmtId="172" fontId="9" fillId="0" borderId="44" xfId="0" applyNumberFormat="1" applyFont="1" applyBorder="1" applyAlignment="1" applyProtection="1">
      <alignment horizontal="center" vertical="center" shrinkToFit="1"/>
      <protection hidden="1"/>
    </xf>
    <xf numFmtId="170" fontId="13" fillId="6" borderId="76" xfId="1" applyNumberFormat="1" applyFont="1" applyFill="1" applyBorder="1" applyAlignment="1" applyProtection="1">
      <alignment horizontal="center" vertical="center" shrinkToFit="1"/>
      <protection hidden="1"/>
    </xf>
    <xf numFmtId="0" fontId="13" fillId="9" borderId="122" xfId="0" applyFont="1" applyFill="1" applyBorder="1" applyAlignment="1" applyProtection="1">
      <alignment horizontal="center" vertical="center" shrinkToFit="1"/>
      <protection locked="0"/>
    </xf>
    <xf numFmtId="0" fontId="8" fillId="0" borderId="144" xfId="0" applyFont="1" applyBorder="1" applyAlignment="1">
      <alignment horizontal="center" vertical="center" shrinkToFit="1"/>
    </xf>
    <xf numFmtId="0" fontId="0" fillId="0" borderId="144" xfId="0" applyBorder="1" applyAlignment="1">
      <alignment horizontal="center" vertical="center" shrinkToFit="1"/>
    </xf>
    <xf numFmtId="0" fontId="0" fillId="0" borderId="143" xfId="0" applyBorder="1" applyAlignment="1">
      <alignment horizontal="center" vertical="center" shrinkToFit="1"/>
    </xf>
    <xf numFmtId="179" fontId="10" fillId="8" borderId="46" xfId="0" applyNumberFormat="1" applyFont="1" applyFill="1" applyBorder="1" applyAlignment="1" applyProtection="1">
      <alignment horizontal="center" shrinkToFit="1"/>
      <protection locked="0"/>
    </xf>
    <xf numFmtId="179" fontId="10" fillId="8" borderId="47" xfId="0" applyNumberFormat="1" applyFont="1" applyFill="1" applyBorder="1" applyAlignment="1" applyProtection="1">
      <alignment horizontal="center" shrinkToFit="1"/>
      <protection locked="0"/>
    </xf>
    <xf numFmtId="164" fontId="9" fillId="10" borderId="51" xfId="0" applyNumberFormat="1" applyFont="1" applyFill="1" applyBorder="1" applyAlignment="1" applyProtection="1">
      <alignment horizontal="center" shrinkToFit="1"/>
      <protection locked="0"/>
    </xf>
    <xf numFmtId="164" fontId="9" fillId="10" borderId="52" xfId="0" applyNumberFormat="1" applyFont="1" applyFill="1" applyBorder="1" applyAlignment="1" applyProtection="1">
      <alignment horizontal="center" shrinkToFit="1"/>
      <protection locked="0"/>
    </xf>
    <xf numFmtId="174" fontId="10" fillId="8" borderId="106" xfId="1" applyNumberFormat="1" applyFont="1" applyFill="1" applyBorder="1" applyAlignment="1" applyProtection="1">
      <alignment horizontal="center" shrinkToFit="1"/>
      <protection locked="0"/>
    </xf>
    <xf numFmtId="174" fontId="10" fillId="8" borderId="107" xfId="1" applyNumberFormat="1" applyFont="1" applyFill="1" applyBorder="1" applyAlignment="1" applyProtection="1">
      <alignment horizontal="center" shrinkToFit="1"/>
      <protection locked="0"/>
    </xf>
    <xf numFmtId="174" fontId="10" fillId="8" borderId="108" xfId="1" applyNumberFormat="1" applyFont="1" applyFill="1" applyBorder="1" applyAlignment="1" applyProtection="1">
      <alignment horizontal="center" shrinkToFit="1"/>
      <protection locked="0"/>
    </xf>
    <xf numFmtId="174" fontId="10" fillId="8" borderId="109" xfId="1" applyNumberFormat="1" applyFont="1" applyFill="1" applyBorder="1" applyAlignment="1" applyProtection="1">
      <alignment horizontal="center" shrinkToFit="1"/>
      <protection locked="0"/>
    </xf>
    <xf numFmtId="0" fontId="11" fillId="0" borderId="142" xfId="0" applyFont="1" applyBorder="1" applyAlignment="1" applyProtection="1">
      <alignment horizontal="center" vertical="center" shrinkToFit="1"/>
      <protection hidden="1"/>
    </xf>
    <xf numFmtId="0" fontId="11" fillId="0" borderId="141" xfId="0" applyFont="1" applyBorder="1" applyAlignment="1" applyProtection="1">
      <alignment horizontal="center" vertical="center" shrinkToFit="1"/>
      <protection hidden="1"/>
    </xf>
    <xf numFmtId="0" fontId="2" fillId="0" borderId="114" xfId="3" applyFont="1" applyBorder="1" applyAlignment="1" applyProtection="1">
      <alignment horizontal="left" vertical="center" shrinkToFit="1"/>
      <protection hidden="1"/>
    </xf>
    <xf numFmtId="0" fontId="2" fillId="0" borderId="115" xfId="3" applyFont="1" applyBorder="1" applyAlignment="1" applyProtection="1">
      <alignment horizontal="left" vertical="center" shrinkToFit="1"/>
      <protection hidden="1"/>
    </xf>
    <xf numFmtId="0" fontId="3" fillId="0" borderId="114" xfId="3" applyFont="1" applyBorder="1" applyAlignment="1" applyProtection="1">
      <alignment horizontal="left" vertical="center" shrinkToFit="1"/>
      <protection hidden="1"/>
    </xf>
    <xf numFmtId="0" fontId="3" fillId="0" borderId="116" xfId="3" applyFont="1" applyBorder="1" applyAlignment="1" applyProtection="1">
      <alignment horizontal="left" vertical="center" shrinkToFit="1"/>
      <protection hidden="1"/>
    </xf>
    <xf numFmtId="0" fontId="2" fillId="0" borderId="111" xfId="3" applyFont="1" applyBorder="1" applyAlignment="1" applyProtection="1">
      <alignment horizontal="left" vertical="center" shrinkToFit="1"/>
      <protection hidden="1"/>
    </xf>
    <xf numFmtId="0" fontId="2" fillId="0" borderId="112" xfId="3" applyFont="1" applyBorder="1" applyAlignment="1" applyProtection="1">
      <alignment horizontal="left" vertical="center" shrinkToFit="1"/>
      <protection hidden="1"/>
    </xf>
    <xf numFmtId="15" fontId="3" fillId="0" borderId="111" xfId="3" applyNumberFormat="1" applyFont="1" applyBorder="1" applyAlignment="1" applyProtection="1">
      <alignment horizontal="left" vertical="center" shrinkToFit="1"/>
      <protection hidden="1"/>
    </xf>
    <xf numFmtId="0" fontId="3" fillId="0" borderId="117" xfId="3" applyFont="1" applyBorder="1" applyAlignment="1" applyProtection="1">
      <alignment horizontal="left" vertical="center" shrinkToFit="1"/>
      <protection hidden="1"/>
    </xf>
    <xf numFmtId="0" fontId="24" fillId="4" borderId="55" xfId="0" applyFont="1" applyFill="1" applyBorder="1" applyAlignment="1" applyProtection="1">
      <alignment horizontal="center" vertical="center" shrinkToFit="1"/>
      <protection hidden="1"/>
    </xf>
    <xf numFmtId="0" fontId="24" fillId="4" borderId="118" xfId="0" applyFont="1" applyFill="1" applyBorder="1" applyAlignment="1" applyProtection="1">
      <alignment horizontal="center" vertical="center" shrinkToFit="1"/>
      <protection hidden="1"/>
    </xf>
  </cellXfs>
  <cellStyles count="4">
    <cellStyle name="Excel Built-in Normal" xfId="3" xr:uid="{00000000-0005-0000-0000-000000000000}"/>
    <cellStyle name="Moneda" xfId="1" builtinId="4"/>
    <cellStyle name="Normal" xfId="0" builtinId="0"/>
    <cellStyle name="Normal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77933C"/>
      <rgbColor rgb="00800080"/>
      <rgbColor rgb="00008080"/>
      <rgbColor rgb="00BFBFBF"/>
      <rgbColor rgb="00808080"/>
      <rgbColor rgb="00F2DCDB"/>
      <rgbColor rgb="00993366"/>
      <rgbColor rgb="00FFFFCC"/>
      <rgbColor rgb="00DBEEF4"/>
      <rgbColor rgb="00660066"/>
      <rgbColor rgb="00F77F7F"/>
      <rgbColor rgb="000070C0"/>
      <rgbColor rgb="00D9D9D9"/>
      <rgbColor rgb="00000080"/>
      <rgbColor rgb="00FF00FF"/>
      <rgbColor rgb="00F2F2F2"/>
      <rgbColor rgb="0000FFFF"/>
      <rgbColor rgb="00800080"/>
      <rgbColor rgb="00800000"/>
      <rgbColor rgb="00008080"/>
      <rgbColor rgb="000000FF"/>
      <rgbColor rgb="0000CCFF"/>
      <rgbColor rgb="00E2ECF8"/>
      <rgbColor rgb="00D7E4BD"/>
      <rgbColor rgb="00FEF4EC"/>
      <rgbColor rgb="00DCE6F2"/>
      <rgbColor rgb="00DF7F7F"/>
      <rgbColor rgb="00C4BD97"/>
      <rgbColor rgb="00FFDF7F"/>
      <rgbColor rgb="003366FF"/>
      <rgbColor rgb="0033CCCC"/>
      <rgbColor rgb="0099CC00"/>
      <rgbColor rgb="00FFCC00"/>
      <rgbColor rgb="00F77F66"/>
      <rgbColor rgb="00F6756D"/>
      <rgbColor rgb="00595959"/>
      <rgbColor rgb="00A6A6A6"/>
      <rgbColor rgb="00002060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69063</xdr:colOff>
      <xdr:row>0</xdr:row>
      <xdr:rowOff>79529</xdr:rowOff>
    </xdr:from>
    <xdr:to>
      <xdr:col>1</xdr:col>
      <xdr:colOff>2668679</xdr:colOff>
      <xdr:row>2</xdr:row>
      <xdr:rowOff>239644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E9FDB1A-F1E4-45E5-BB79-803752686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7713" y="79529"/>
          <a:ext cx="2599616" cy="6935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266689</xdr:colOff>
      <xdr:row>0</xdr:row>
      <xdr:rowOff>77792</xdr:rowOff>
    </xdr:from>
    <xdr:to>
      <xdr:col>1</xdr:col>
      <xdr:colOff>2866305</xdr:colOff>
      <xdr:row>2</xdr:row>
      <xdr:rowOff>218857</xdr:rowOff>
    </xdr:to>
    <xdr:pic>
      <xdr:nvPicPr>
        <xdr:cNvPr id="8194" name="3 Imagen">
          <a:extLst>
            <a:ext uri="{FF2B5EF4-FFF2-40B4-BE49-F238E27FC236}">
              <a16:creationId xmlns:a16="http://schemas.microsoft.com/office/drawing/2014/main" id="{15A8C32A-E5E5-4D1F-87EE-76002E27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39" y="77792"/>
          <a:ext cx="2599616" cy="7506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/>
  <dimension ref="A1:K35"/>
  <sheetViews>
    <sheetView showGridLines="0" showRowColHeaders="0" showZeros="0" workbookViewId="0">
      <pane xSplit="2" ySplit="4" topLeftCell="C12" activePane="bottomRight" state="frozen"/>
      <selection pane="topRight" activeCell="B1" sqref="B1"/>
      <selection pane="bottomLeft" activeCell="A3" sqref="A3"/>
      <selection pane="bottomRight" activeCell="C22" sqref="C22"/>
    </sheetView>
  </sheetViews>
  <sheetFormatPr baseColWidth="10" defaultColWidth="0" defaultRowHeight="0" customHeight="1" zeroHeight="1" x14ac:dyDescent="0.2"/>
  <cols>
    <col min="1" max="1" width="9.42578125" style="1" customWidth="1"/>
    <col min="2" max="2" width="41.7109375" style="1" customWidth="1"/>
    <col min="3" max="4" width="23.5703125" style="1" customWidth="1"/>
    <col min="5" max="5" width="22.7109375" style="1" customWidth="1"/>
    <col min="6" max="6" width="11.42578125" style="1" bestFit="1" customWidth="1"/>
    <col min="7" max="7" width="9.42578125" style="1" customWidth="1"/>
    <col min="8" max="11" width="0" style="1" hidden="1" customWidth="1"/>
    <col min="12" max="16384" width="9.42578125" style="1" hidden="1"/>
  </cols>
  <sheetData>
    <row r="1" spans="2:5" ht="21" customHeight="1" x14ac:dyDescent="0.2">
      <c r="B1" s="180"/>
      <c r="C1" s="97" t="s">
        <v>63</v>
      </c>
      <c r="D1" s="98"/>
      <c r="E1" s="104"/>
    </row>
    <row r="2" spans="2:5" ht="21" customHeight="1" x14ac:dyDescent="0.2">
      <c r="B2" s="181"/>
      <c r="C2" s="99" t="s">
        <v>0</v>
      </c>
      <c r="D2" s="100"/>
      <c r="E2" s="105"/>
    </row>
    <row r="3" spans="2:5" ht="21" customHeight="1" thickBot="1" x14ac:dyDescent="0.25">
      <c r="B3" s="182"/>
      <c r="C3" s="101" t="s">
        <v>64</v>
      </c>
      <c r="D3" s="102"/>
      <c r="E3" s="106">
        <f ca="1">TODAY()</f>
        <v>45041</v>
      </c>
    </row>
    <row r="4" spans="2:5" ht="24" customHeight="1" thickBot="1" x14ac:dyDescent="0.25">
      <c r="B4" s="89" t="str">
        <f>CONCATENATE("Liquidación Lote ",E2)</f>
        <v xml:space="preserve">Liquidación Lote </v>
      </c>
      <c r="C4" s="90" t="s">
        <v>2</v>
      </c>
      <c r="D4" s="91" t="s">
        <v>3</v>
      </c>
      <c r="E4" s="92" t="s">
        <v>62</v>
      </c>
    </row>
    <row r="5" spans="2:5" ht="15.75" thickTop="1" x14ac:dyDescent="0.2">
      <c r="B5" s="2" t="s">
        <v>4</v>
      </c>
      <c r="C5" s="59"/>
      <c r="D5" s="95"/>
      <c r="E5" s="96" t="str">
        <f>IF(AND(C5&gt;0,D5&gt;0),(C5-D5)/D5*100,"")</f>
        <v/>
      </c>
    </row>
    <row r="6" spans="2:5" ht="15" x14ac:dyDescent="0.2">
      <c r="B6" s="3" t="s">
        <v>5</v>
      </c>
      <c r="C6" s="60"/>
      <c r="D6" s="61">
        <f>C5*D10</f>
        <v>0</v>
      </c>
      <c r="E6" s="63" t="str">
        <f>IF(AND(C6&gt;0,D6&gt;0),(C6-D6)/D6*100,"")</f>
        <v/>
      </c>
    </row>
    <row r="7" spans="2:5" ht="15" x14ac:dyDescent="0.2">
      <c r="B7" s="3" t="s">
        <v>6</v>
      </c>
      <c r="C7" s="110">
        <f>(C5-C6)</f>
        <v>0</v>
      </c>
      <c r="D7" s="61">
        <f>D6*D9</f>
        <v>0</v>
      </c>
      <c r="E7" s="64" t="str">
        <f>IF(D7&gt;0,(C7-D7)/D7*100,"")</f>
        <v/>
      </c>
    </row>
    <row r="8" spans="2:5" ht="16.5" customHeight="1" thickBot="1" x14ac:dyDescent="0.3">
      <c r="B8" s="10" t="s">
        <v>68</v>
      </c>
      <c r="C8" s="183"/>
      <c r="D8" s="184"/>
      <c r="E8" s="88" t="str">
        <f>IF(C8&gt;0,E3+C8,"")</f>
        <v/>
      </c>
    </row>
    <row r="9" spans="2:5" ht="15.75" x14ac:dyDescent="0.25">
      <c r="B9" s="3" t="s">
        <v>7</v>
      </c>
      <c r="C9" s="57">
        <f>IF(C5&gt;0,C7/C5,0)</f>
        <v>0</v>
      </c>
      <c r="D9" s="87">
        <v>0.04</v>
      </c>
      <c r="E9" s="64">
        <f>IF(D9&gt;0,(C9-D9)/D9*100,"")</f>
        <v>-100</v>
      </c>
    </row>
    <row r="10" spans="2:5" ht="15.75" thickBot="1" x14ac:dyDescent="0.25">
      <c r="B10" s="4" t="s">
        <v>8</v>
      </c>
      <c r="C10" s="58">
        <f>IF(C5&gt;0,C6/C5,0)</f>
        <v>0</v>
      </c>
      <c r="D10" s="62">
        <f>1-(D9)</f>
        <v>0.96</v>
      </c>
      <c r="E10" s="65" t="str">
        <f>IF(C10&gt;0,(C10-D10)/D10*100,"")</f>
        <v/>
      </c>
    </row>
    <row r="11" spans="2:5" ht="13.5" thickBot="1" x14ac:dyDescent="0.25"/>
    <row r="12" spans="2:5" ht="15.75" x14ac:dyDescent="0.25">
      <c r="B12" s="5" t="s">
        <v>9</v>
      </c>
      <c r="C12" s="107"/>
      <c r="D12" s="153"/>
      <c r="E12" s="66" t="str">
        <f>IF(AND(C12&gt;0,D12&gt;0),((C12*1000/$C$6)-D12)/D12*100,"")</f>
        <v/>
      </c>
    </row>
    <row r="13" spans="2:5" ht="15.75" x14ac:dyDescent="0.25">
      <c r="B13" s="6" t="s">
        <v>10</v>
      </c>
      <c r="C13" s="187"/>
      <c r="D13" s="188"/>
      <c r="E13" s="94"/>
    </row>
    <row r="14" spans="2:5" ht="15.75" x14ac:dyDescent="0.25">
      <c r="B14" s="7" t="s">
        <v>11</v>
      </c>
      <c r="C14" s="108"/>
      <c r="D14" s="154"/>
      <c r="E14" s="67" t="str">
        <f>IF(AND(C14&gt;0,D14&gt;0),((C14*1000/$C$6)-D14)/D14*100,"")</f>
        <v/>
      </c>
    </row>
    <row r="15" spans="2:5" ht="15.75" x14ac:dyDescent="0.25">
      <c r="B15" s="6" t="s">
        <v>12</v>
      </c>
      <c r="C15" s="187"/>
      <c r="D15" s="188"/>
      <c r="E15" s="93"/>
    </row>
    <row r="16" spans="2:5" ht="15.75" x14ac:dyDescent="0.25">
      <c r="B16" s="7" t="s">
        <v>13</v>
      </c>
      <c r="C16" s="109"/>
      <c r="D16" s="154"/>
      <c r="E16" s="67" t="str">
        <f>IF(AND(C16&gt;0,D16&gt;0),((C16*1000/$C$6)-D16)/D16*100,"")</f>
        <v/>
      </c>
    </row>
    <row r="17" spans="2:5" ht="16.5" thickBot="1" x14ac:dyDescent="0.3">
      <c r="B17" s="8" t="s">
        <v>14</v>
      </c>
      <c r="C17" s="189"/>
      <c r="D17" s="190"/>
      <c r="E17" s="93"/>
    </row>
    <row r="18" spans="2:5" ht="15" x14ac:dyDescent="0.2">
      <c r="B18" s="9" t="s">
        <v>15</v>
      </c>
      <c r="C18" s="71">
        <f>(C12+C14+C16)/1000</f>
        <v>0</v>
      </c>
      <c r="D18" s="72">
        <f>(D12+D14+D16)/1000000*D6</f>
        <v>0</v>
      </c>
      <c r="E18" s="68" t="str">
        <f>IF(AND(C18&gt;0,D18&gt;0),(C18-D18)/D18*100,"")</f>
        <v/>
      </c>
    </row>
    <row r="19" spans="2:5" ht="15" x14ac:dyDescent="0.2">
      <c r="B19" s="3" t="s">
        <v>16</v>
      </c>
      <c r="C19" s="73">
        <f>IF(C18&gt;0,((C12*C13)+(C14*C15)+(C16*C17))/(C18*1000),0)</f>
        <v>0</v>
      </c>
      <c r="D19" s="74">
        <f>IFERROR(((D12/1000*C13)+(D14/1000*C15)+(D16/1000*C17))/D20*1000,0)</f>
        <v>0</v>
      </c>
      <c r="E19" s="69" t="str">
        <f>IF(D19&gt;0,(C19-D19)/D19*100,"")</f>
        <v/>
      </c>
    </row>
    <row r="20" spans="2:5" ht="15.75" thickBot="1" x14ac:dyDescent="0.25">
      <c r="B20" s="4" t="s">
        <v>17</v>
      </c>
      <c r="C20" s="75">
        <f>IF(C6&gt;0,C18*1000000/C6,0)</f>
        <v>0</v>
      </c>
      <c r="D20" s="76">
        <f>IF(D6&gt;0,D18*1000000/D6,0)</f>
        <v>0</v>
      </c>
      <c r="E20" s="70" t="str">
        <f>IF(C20&gt;0,(C20-D20)/D20*100,"")</f>
        <v/>
      </c>
    </row>
    <row r="21" spans="2:5" ht="13.5" thickBot="1" x14ac:dyDescent="0.25"/>
    <row r="22" spans="2:5" ht="16.5" customHeight="1" x14ac:dyDescent="0.2">
      <c r="B22" s="5" t="s">
        <v>18</v>
      </c>
      <c r="C22" s="78"/>
      <c r="D22" s="77">
        <f>D23/1000*D6</f>
        <v>0</v>
      </c>
      <c r="E22" s="79" t="str">
        <f>IF(AND(C22&gt;0,D22&gt;0),(C22-D22)/D22*100,"")</f>
        <v/>
      </c>
    </row>
    <row r="23" spans="2:5" ht="16.5" customHeight="1" thickBot="1" x14ac:dyDescent="0.25">
      <c r="B23" s="4" t="s">
        <v>19</v>
      </c>
      <c r="C23" s="85">
        <f>IF(C6&gt;0,C22/C6*1000,0)</f>
        <v>0</v>
      </c>
      <c r="D23" s="86"/>
      <c r="E23" s="80" t="str">
        <f>IF(AND(C23&gt;0,D23&gt;0),(C23-D23)/D23*100,"")</f>
        <v/>
      </c>
    </row>
    <row r="24" spans="2:5" ht="13.5" thickBot="1" x14ac:dyDescent="0.25"/>
    <row r="25" spans="2:5" ht="15" x14ac:dyDescent="0.2">
      <c r="B25" s="155" t="s">
        <v>20</v>
      </c>
      <c r="C25" s="156">
        <f>IF(C6&gt;0,C22*1000/C8/C6,0)</f>
        <v>0</v>
      </c>
      <c r="D25" s="157">
        <f>IF(D6&gt;0,D22*1000/C8/D6,0)</f>
        <v>0</v>
      </c>
      <c r="E25" s="158" t="str">
        <f>IF(AND(C25&gt;0,D25&gt;0),(C25-D25)/D25*100,"")</f>
        <v/>
      </c>
    </row>
    <row r="26" spans="2:5" ht="15" x14ac:dyDescent="0.2">
      <c r="B26" s="159" t="s">
        <v>21</v>
      </c>
      <c r="C26" s="160">
        <f>IF(C22&gt;0,C18*1000/C22,0)</f>
        <v>0</v>
      </c>
      <c r="D26" s="161">
        <f>IF(D22&gt;0,D18*1000/D22,0)</f>
        <v>0</v>
      </c>
      <c r="E26" s="162" t="str">
        <f t="shared" ref="E26:E33" si="0">IF(C26&gt;0,(C26-D26)/D26*100,"")</f>
        <v/>
      </c>
    </row>
    <row r="27" spans="2:5" ht="15" x14ac:dyDescent="0.2">
      <c r="B27" s="159" t="s">
        <v>22</v>
      </c>
      <c r="C27" s="163">
        <f>IF(C26&gt;0,C23/C26/10,0)</f>
        <v>0</v>
      </c>
      <c r="D27" s="164">
        <f>IF(D26&gt;0,D23/D26/10,0)</f>
        <v>0</v>
      </c>
      <c r="E27" s="165" t="str">
        <f t="shared" si="0"/>
        <v/>
      </c>
    </row>
    <row r="28" spans="2:5" ht="15" x14ac:dyDescent="0.2">
      <c r="B28" s="159" t="s">
        <v>23</v>
      </c>
      <c r="C28" s="163">
        <f>IF(C26&gt;0,C27/C26,0)</f>
        <v>0</v>
      </c>
      <c r="D28" s="164">
        <f>IF(D26&gt;0,D27/D26,0)</f>
        <v>0</v>
      </c>
      <c r="E28" s="165" t="str">
        <f t="shared" si="0"/>
        <v/>
      </c>
    </row>
    <row r="29" spans="2:5" ht="15" x14ac:dyDescent="0.2">
      <c r="B29" s="159" t="s">
        <v>24</v>
      </c>
      <c r="C29" s="163">
        <f>C28*C10</f>
        <v>0</v>
      </c>
      <c r="D29" s="164">
        <f>D28*D10</f>
        <v>0</v>
      </c>
      <c r="E29" s="165" t="str">
        <f t="shared" si="0"/>
        <v/>
      </c>
    </row>
    <row r="30" spans="2:5" ht="15" customHeight="1" thickBot="1" x14ac:dyDescent="0.25">
      <c r="B30" s="166" t="s">
        <v>25</v>
      </c>
      <c r="C30" s="167">
        <f>IF(C8=0,0,IF(C26=0,0,C23/C8/C26*C10*10))</f>
        <v>0</v>
      </c>
      <c r="D30" s="168">
        <f>IF(C8=0,0,IF(D26=0,0,D23/C8/D26*D10*10))</f>
        <v>0</v>
      </c>
      <c r="E30" s="169" t="str">
        <f t="shared" si="0"/>
        <v/>
      </c>
    </row>
    <row r="31" spans="2:5" ht="18" customHeight="1" x14ac:dyDescent="0.2">
      <c r="B31" s="170" t="s">
        <v>26</v>
      </c>
      <c r="C31" s="185"/>
      <c r="D31" s="186"/>
      <c r="E31" s="171"/>
    </row>
    <row r="32" spans="2:5" ht="18" x14ac:dyDescent="0.2">
      <c r="B32" s="159" t="s">
        <v>27</v>
      </c>
      <c r="C32" s="172">
        <f>IF(C31&gt;0,C6/C31,0)</f>
        <v>0</v>
      </c>
      <c r="D32" s="173">
        <f>IF(C31&gt;0,D6/C31,0)</f>
        <v>0</v>
      </c>
      <c r="E32" s="165" t="str">
        <f t="shared" si="0"/>
        <v/>
      </c>
    </row>
    <row r="33" spans="2:5" ht="18.75" thickBot="1" x14ac:dyDescent="0.25">
      <c r="B33" s="174" t="s">
        <v>28</v>
      </c>
      <c r="C33" s="175">
        <f>IF(C31&gt;0,C22/C31,0)</f>
        <v>0</v>
      </c>
      <c r="D33" s="176">
        <f>IF(C31&gt;0,D22/C31,0)</f>
        <v>0</v>
      </c>
      <c r="E33" s="177" t="str">
        <f t="shared" si="0"/>
        <v/>
      </c>
    </row>
    <row r="34" spans="2:5" ht="15" x14ac:dyDescent="0.2">
      <c r="C34" s="11"/>
      <c r="D34" s="11"/>
    </row>
    <row r="35" spans="2:5" ht="12.75" x14ac:dyDescent="0.2"/>
  </sheetData>
  <sheetProtection algorithmName="SHA-512" hashValue="jW3hdoz96JJ+dgYkGgtJR82GuOja7WB/NCpjqZRooi/ltutwHiqu1wjyXE4VEo+90TBvSPJmd2Ir7eqTRtnueg==" saltValue="4JGCiKwoiAhihS5yV2dcuw==" spinCount="100000" sheet="1" objects="1" scenarios="1" formatCells="0" formatColumns="0" autoFilter="0"/>
  <autoFilter ref="B4:B33" xr:uid="{00000000-0009-0000-0000-000006000000}"/>
  <mergeCells count="6">
    <mergeCell ref="B1:B3"/>
    <mergeCell ref="C8:D8"/>
    <mergeCell ref="C31:D31"/>
    <mergeCell ref="C13:D13"/>
    <mergeCell ref="C15:D15"/>
    <mergeCell ref="C17:D17"/>
  </mergeCells>
  <conditionalFormatting sqref="C9">
    <cfRule type="cellIs" dxfId="0" priority="2" operator="greaterThan">
      <formula>$D9</formula>
    </cfRule>
  </conditionalFormatting>
  <dataValidations count="2">
    <dataValidation type="list" allowBlank="1" showInputMessage="1" showErrorMessage="1" sqref="E1" xr:uid="{A9B8E584-DC6C-4624-864B-8D5064F56D1A}">
      <formula1>"Ross AP,Ross 380,Cobb 500"</formula1>
    </dataValidation>
    <dataValidation allowBlank="1" showInputMessage="1" showErrorMessage="1" prompt="DIGITE FECHA NACIMIENTO DEL LOTE (DÍA-MES-AÑO)" sqref="E3" xr:uid="{683A708E-06B4-4497-BC60-E4CC6209F817}"/>
  </dataValidation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"/>
  <dimension ref="A1:V38"/>
  <sheetViews>
    <sheetView showGridLines="0" showRowColHeaders="0" showZeros="0" tabSelected="1" zoomScaleNormal="100" workbookViewId="0">
      <pane xSplit="8" ySplit="5" topLeftCell="I26" activePane="bottomRight" state="frozen"/>
      <selection pane="topRight" activeCell="H1" sqref="H1"/>
      <selection pane="bottomLeft" activeCell="A5" sqref="A5"/>
      <selection pane="bottomRight" activeCell="C10" sqref="C10"/>
    </sheetView>
  </sheetViews>
  <sheetFormatPr baseColWidth="10" defaultColWidth="0" defaultRowHeight="0" customHeight="1" zeroHeight="1" x14ac:dyDescent="0.2"/>
  <cols>
    <col min="1" max="1" width="9.42578125" style="12" customWidth="1"/>
    <col min="2" max="2" width="47" style="12" customWidth="1"/>
    <col min="3" max="4" width="21" style="12" customWidth="1"/>
    <col min="5" max="5" width="12" style="12" customWidth="1"/>
    <col min="6" max="7" width="16.85546875" style="12" customWidth="1"/>
    <col min="8" max="8" width="11.28515625" style="12" customWidth="1"/>
    <col min="9" max="10" width="9.42578125" style="12" customWidth="1"/>
    <col min="11" max="22" width="0" style="12" hidden="1" customWidth="1"/>
    <col min="23" max="16384" width="9.42578125" style="12" hidden="1"/>
  </cols>
  <sheetData>
    <row r="1" spans="1:10" ht="24" customHeight="1" x14ac:dyDescent="0.2">
      <c r="B1" s="191"/>
      <c r="C1" s="138" t="str">
        <f>'Liq-Zoot'!C1</f>
        <v xml:space="preserve">Cliente : </v>
      </c>
      <c r="D1" s="193">
        <f>'Liq-Zoot'!D1</f>
        <v>0</v>
      </c>
      <c r="E1" s="194"/>
      <c r="F1" s="115" t="s">
        <v>65</v>
      </c>
      <c r="G1" s="195">
        <f>'Liq-Zoot'!D2</f>
        <v>0</v>
      </c>
      <c r="H1" s="196"/>
    </row>
    <row r="2" spans="1:10" ht="24" customHeight="1" thickBot="1" x14ac:dyDescent="0.25">
      <c r="B2" s="191"/>
      <c r="C2" s="139" t="str">
        <f>'Liq-Zoot'!C3</f>
        <v xml:space="preserve">Gte de Zona : </v>
      </c>
      <c r="D2" s="197">
        <f>'Liq-Zoot'!D3</f>
        <v>0</v>
      </c>
      <c r="E2" s="198"/>
      <c r="F2" s="103" t="s">
        <v>66</v>
      </c>
      <c r="G2" s="199">
        <f ca="1">'Liq-Zoot'!E3</f>
        <v>45041</v>
      </c>
      <c r="H2" s="200"/>
    </row>
    <row r="3" spans="1:10" s="14" customFormat="1" ht="27.75" customHeight="1" thickBot="1" x14ac:dyDescent="0.25">
      <c r="A3" s="13"/>
      <c r="B3" s="192"/>
      <c r="C3" s="201" t="s">
        <v>29</v>
      </c>
      <c r="D3" s="201"/>
      <c r="E3" s="201"/>
      <c r="F3" s="201"/>
      <c r="G3" s="201"/>
      <c r="H3" s="202"/>
      <c r="I3" s="13"/>
      <c r="J3" s="13"/>
    </row>
    <row r="4" spans="1:10" ht="23.25" customHeight="1" thickBot="1" x14ac:dyDescent="0.3">
      <c r="A4" s="19"/>
      <c r="B4" s="140" t="str">
        <f>CONCATENATE("Raza: ",'Liq-Zoot'!E1,"    -    ","Lote: ",'Liq-Zoot'!E2)</f>
        <v xml:space="preserve">Raza:     -    Lote: </v>
      </c>
      <c r="C4" s="15">
        <f t="shared" ref="C4:G4" si="0">SUBTOTAL(9,C9:C32)</f>
        <v>0</v>
      </c>
      <c r="D4" s="16">
        <f t="shared" si="0"/>
        <v>0</v>
      </c>
      <c r="E4" s="17">
        <f t="shared" si="0"/>
        <v>0</v>
      </c>
      <c r="F4" s="18">
        <f t="shared" si="0"/>
        <v>0</v>
      </c>
      <c r="G4" s="16">
        <f t="shared" si="0"/>
        <v>0</v>
      </c>
      <c r="H4" s="116" t="str">
        <f>IF(AND(F4&gt;0,G4&gt;0),(F4-G4)/G4*100,"")</f>
        <v/>
      </c>
      <c r="I4" s="19"/>
      <c r="J4" s="19"/>
    </row>
    <row r="5" spans="1:10" s="14" customFormat="1" ht="33.75" customHeight="1" thickTop="1" x14ac:dyDescent="0.2">
      <c r="A5" s="13"/>
      <c r="B5" s="141" t="str">
        <f>CONCATENATE("ITEM Lote ",'Liq-Zoot'!E2)</f>
        <v xml:space="preserve">ITEM Lote </v>
      </c>
      <c r="C5" s="142" t="s">
        <v>30</v>
      </c>
      <c r="D5" s="143" t="s">
        <v>31</v>
      </c>
      <c r="E5" s="144" t="s">
        <v>32</v>
      </c>
      <c r="F5" s="145" t="s">
        <v>33</v>
      </c>
      <c r="G5" s="143" t="s">
        <v>34</v>
      </c>
      <c r="H5" s="146" t="s">
        <v>1</v>
      </c>
      <c r="I5" s="13"/>
      <c r="J5" s="13"/>
    </row>
    <row r="6" spans="1:10" ht="15.75" x14ac:dyDescent="0.25">
      <c r="A6" s="19"/>
      <c r="B6" s="117" t="s">
        <v>35</v>
      </c>
      <c r="C6" s="20">
        <f>'Liq-Zoot'!C12*'Liq-Zoot'!C13</f>
        <v>0</v>
      </c>
      <c r="D6" s="21">
        <f>IF('Liq-Zoot'!$C$6&gt;0,C6/'Liq-Zoot'!$C$6,0)</f>
        <v>0</v>
      </c>
      <c r="E6" s="22">
        <f>IF(F$4&gt;0,F6/F$4,0)</f>
        <v>0</v>
      </c>
      <c r="F6" s="23">
        <f>IF('Liq-Zoot'!$C$22&gt;0,C6/'Liq-Zoot'!$C$22,0)</f>
        <v>0</v>
      </c>
      <c r="G6" s="21">
        <f>IFERROR('Liq-Zoot'!C13/1000*('Liq-Zoot'!D12*'Liq-Zoot'!$D$6)/'Liq-Zoot'!$D$22,0)</f>
        <v>0</v>
      </c>
      <c r="H6" s="118" t="str">
        <f t="shared" ref="H6:H32" si="1">IF(AND(F6&gt;0,G6&gt;0),(F6-G6)/G6*100,"")</f>
        <v/>
      </c>
      <c r="I6" s="19"/>
      <c r="J6" s="19"/>
    </row>
    <row r="7" spans="1:10" ht="15.75" x14ac:dyDescent="0.25">
      <c r="A7" s="19"/>
      <c r="B7" s="119" t="s">
        <v>36</v>
      </c>
      <c r="C7" s="24">
        <f>'Liq-Zoot'!C14*'Liq-Zoot'!C15</f>
        <v>0</v>
      </c>
      <c r="D7" s="25">
        <f>IF('Liq-Zoot'!$C$6&gt;0,C7/'Liq-Zoot'!$C$6,0)</f>
        <v>0</v>
      </c>
      <c r="E7" s="26">
        <f>IF(F$4&gt;0,F7/F$4,0)</f>
        <v>0</v>
      </c>
      <c r="F7" s="27">
        <f>IF('Liq-Zoot'!$C$22&gt;0,C7/'Liq-Zoot'!$C$22,0)</f>
        <v>0</v>
      </c>
      <c r="G7" s="25">
        <f>IFERROR('Liq-Zoot'!D14/1000*('Liq-Zoot'!C15*'Liq-Zoot'!$D$6)/'Liq-Zoot'!$D$22,0)</f>
        <v>0</v>
      </c>
      <c r="H7" s="120" t="str">
        <f t="shared" si="1"/>
        <v/>
      </c>
      <c r="I7" s="19"/>
      <c r="J7" s="19"/>
    </row>
    <row r="8" spans="1:10" ht="16.5" thickBot="1" x14ac:dyDescent="0.3">
      <c r="A8" s="19"/>
      <c r="B8" s="121" t="s">
        <v>37</v>
      </c>
      <c r="C8" s="28">
        <f>'Liq-Zoot'!C16*'Liq-Zoot'!C17</f>
        <v>0</v>
      </c>
      <c r="D8" s="29">
        <f>IF('Liq-Zoot'!$C$6&gt;0,C8/'Liq-Zoot'!$C$6,0)</f>
        <v>0</v>
      </c>
      <c r="E8" s="30">
        <f>IF(F$4&gt;0,F8/F$4,0)</f>
        <v>0</v>
      </c>
      <c r="F8" s="31">
        <f>IF('Liq-Zoot'!$C$22&gt;0,C8/'Liq-Zoot'!$C$22,0)</f>
        <v>0</v>
      </c>
      <c r="G8" s="29">
        <f>IFERROR('Liq-Zoot'!C17/1000*('Liq-Zoot'!D16*'Liq-Zoot'!$D$6)/'Liq-Zoot'!$D$22,0)</f>
        <v>0</v>
      </c>
      <c r="H8" s="122" t="str">
        <f t="shared" si="1"/>
        <v/>
      </c>
      <c r="I8" s="19"/>
      <c r="J8" s="19"/>
    </row>
    <row r="9" spans="1:10" s="152" customFormat="1" ht="20.100000000000001" customHeight="1" thickTop="1" thickBot="1" x14ac:dyDescent="0.25">
      <c r="A9" s="147"/>
      <c r="B9" s="123" t="s">
        <v>38</v>
      </c>
      <c r="C9" s="178">
        <f t="shared" ref="C9:F9" si="2">SUM(C6:C8)</f>
        <v>0</v>
      </c>
      <c r="D9" s="148">
        <f t="shared" si="2"/>
        <v>0</v>
      </c>
      <c r="E9" s="149">
        <f>SUM(E6:E8)</f>
        <v>0</v>
      </c>
      <c r="F9" s="150">
        <f t="shared" si="2"/>
        <v>0</v>
      </c>
      <c r="G9" s="148">
        <f>SUM(G6:G8)</f>
        <v>0</v>
      </c>
      <c r="H9" s="151" t="str">
        <f t="shared" si="1"/>
        <v/>
      </c>
      <c r="I9" s="147"/>
      <c r="J9" s="147"/>
    </row>
    <row r="10" spans="1:10" ht="15.75" x14ac:dyDescent="0.25">
      <c r="A10" s="19"/>
      <c r="B10" s="124" t="s">
        <v>39</v>
      </c>
      <c r="C10" s="81"/>
      <c r="D10" s="21">
        <f>IF('Liq-Zoot'!$C$6&gt;0,C10/'Liq-Zoot'!$C$6,0)</f>
        <v>0</v>
      </c>
      <c r="E10" s="22">
        <f t="shared" ref="E10:E29" si="3">IF(F$4&gt;0,F10/F$4,0)</f>
        <v>0</v>
      </c>
      <c r="F10" s="23">
        <f>IF('Liq-Zoot'!$C$22&gt;0,C10/'Liq-Zoot'!$C$22,0)</f>
        <v>0</v>
      </c>
      <c r="G10" s="21">
        <f>IF(AND('Liq-Zoot'!$C$5&gt;0,'Liq-Zoot'!$D$23&gt;0),C10/'Liq-Zoot'!$C$5/'Liq-Zoot'!$D$23*1000,0)</f>
        <v>0</v>
      </c>
      <c r="H10" s="118" t="str">
        <f>IF(AND(F10&gt;0,G10&gt;0),(F10-G10)/G10*100,"")</f>
        <v/>
      </c>
      <c r="I10" s="19"/>
      <c r="J10" s="19"/>
    </row>
    <row r="11" spans="1:10" ht="15.75" x14ac:dyDescent="0.25">
      <c r="A11" s="19"/>
      <c r="B11" s="125" t="s">
        <v>40</v>
      </c>
      <c r="C11" s="82"/>
      <c r="D11" s="25">
        <f>IF('Liq-Zoot'!$C$6&gt;0,C11/'Liq-Zoot'!$C$6,0)</f>
        <v>0</v>
      </c>
      <c r="E11" s="26">
        <f t="shared" si="3"/>
        <v>0</v>
      </c>
      <c r="F11" s="27">
        <f>IF('Liq-Zoot'!$C$22&gt;0,C11/'Liq-Zoot'!$C$22,0)</f>
        <v>0</v>
      </c>
      <c r="G11" s="111">
        <f>IF(AND('Liq-Zoot'!$C$5&gt;0,'Liq-Zoot'!$D$23&gt;0),C11/'Liq-Zoot'!$C$5/'Liq-Zoot'!$D$23*1000,0)</f>
        <v>0</v>
      </c>
      <c r="H11" s="120" t="str">
        <f>IF(AND(F11&gt;0,G11&gt;0),(F11-G11)/G11*100,"")</f>
        <v/>
      </c>
      <c r="I11" s="19"/>
      <c r="J11" s="19"/>
    </row>
    <row r="12" spans="1:10" ht="15.75" x14ac:dyDescent="0.25">
      <c r="A12" s="19"/>
      <c r="B12" s="125" t="s">
        <v>41</v>
      </c>
      <c r="C12" s="82"/>
      <c r="D12" s="25">
        <f>IF('Liq-Zoot'!$C$6&gt;0,C12/'Liq-Zoot'!$C$6,0)</f>
        <v>0</v>
      </c>
      <c r="E12" s="26">
        <f t="shared" si="3"/>
        <v>0</v>
      </c>
      <c r="F12" s="27">
        <f>IF('Liq-Zoot'!$C$22&gt;0,C12/'Liq-Zoot'!$C$22,0)</f>
        <v>0</v>
      </c>
      <c r="G12" s="112">
        <f>IF(AND('Liq-Zoot'!$C$5&gt;0,'Liq-Zoot'!$D$23&gt;0),C12/'Liq-Zoot'!$C$5/'Liq-Zoot'!$D$23*1000,0)</f>
        <v>0</v>
      </c>
      <c r="H12" s="120" t="str">
        <f>IF(AND(F12&gt;0,G12&gt;0),(F12-G12)/G12*100,"")</f>
        <v/>
      </c>
      <c r="I12" s="19"/>
      <c r="J12" s="19"/>
    </row>
    <row r="13" spans="1:10" ht="15.75" x14ac:dyDescent="0.25">
      <c r="A13" s="19"/>
      <c r="B13" s="125" t="s">
        <v>42</v>
      </c>
      <c r="C13" s="82"/>
      <c r="D13" s="25">
        <f>IF('Liq-Zoot'!$C$6&gt;0,C13/'Liq-Zoot'!$C$6,0)</f>
        <v>0</v>
      </c>
      <c r="E13" s="26">
        <f t="shared" si="3"/>
        <v>0</v>
      </c>
      <c r="F13" s="27">
        <f>IF('Liq-Zoot'!$C$22&gt;0,C13/'Liq-Zoot'!$C$22,0)</f>
        <v>0</v>
      </c>
      <c r="G13" s="112">
        <f>IF(AND('Liq-Zoot'!$C$5&gt;0,'Liq-Zoot'!$D$23&gt;0),C13/'Liq-Zoot'!$C$5/'Liq-Zoot'!$D$23*1000,0)</f>
        <v>0</v>
      </c>
      <c r="H13" s="120" t="str">
        <f>IF(AND(F13&gt;0,G13&gt;0),(F13-G13)/G13*100,"")</f>
        <v/>
      </c>
      <c r="I13" s="19"/>
      <c r="J13" s="19"/>
    </row>
    <row r="14" spans="1:10" ht="15.75" x14ac:dyDescent="0.25">
      <c r="A14" s="19"/>
      <c r="B14" s="126" t="s">
        <v>67</v>
      </c>
      <c r="C14" s="83"/>
      <c r="D14" s="32">
        <f>IF('Liq-Zoot'!$C$6&gt;0,C14/'Liq-Zoot'!$C$6,0)</f>
        <v>0</v>
      </c>
      <c r="E14" s="33">
        <f t="shared" si="3"/>
        <v>0</v>
      </c>
      <c r="F14" s="34">
        <f>IF('Liq-Zoot'!$C$22&gt;0,C14/'Liq-Zoot'!$C$22,0)</f>
        <v>0</v>
      </c>
      <c r="G14" s="113">
        <f>IF(AND('Liq-Zoot'!$C$5&gt;0,'Liq-Zoot'!$D$23&gt;0),C14/'Liq-Zoot'!$C$5/'Liq-Zoot'!$D$23*1000,0)</f>
        <v>0</v>
      </c>
      <c r="H14" s="127" t="str">
        <f>IF(AND(G14&gt;0),(F14-G14)/G14*100,"")</f>
        <v/>
      </c>
      <c r="I14" s="19"/>
      <c r="J14" s="19"/>
    </row>
    <row r="15" spans="1:10" ht="15.75" x14ac:dyDescent="0.25">
      <c r="A15" s="19"/>
      <c r="B15" s="128" t="s">
        <v>43</v>
      </c>
      <c r="C15" s="84"/>
      <c r="D15" s="35">
        <f>IF('Liq-Zoot'!$C$6&gt;0,C15/'Liq-Zoot'!$C$6,0)</f>
        <v>0</v>
      </c>
      <c r="E15" s="36">
        <f t="shared" si="3"/>
        <v>0</v>
      </c>
      <c r="F15" s="37">
        <f>IF('Liq-Zoot'!$C$22&gt;0,C15/'Liq-Zoot'!$C$22,0)</f>
        <v>0</v>
      </c>
      <c r="G15" s="35">
        <f>IF(AND('Liq-Zoot'!$C$5&gt;0,'Liq-Zoot'!$D$23&gt;0),C15/'Liq-Zoot'!$C$5/'Liq-Zoot'!$D$23*1000,0)</f>
        <v>0</v>
      </c>
      <c r="H15" s="129" t="str">
        <f t="shared" ref="H15:H29" si="4">IF(AND(F15&gt;0,G15&gt;0),(F15-G15)/G15*100,"")</f>
        <v/>
      </c>
      <c r="I15" s="19"/>
      <c r="J15" s="19"/>
    </row>
    <row r="16" spans="1:10" ht="15.75" x14ac:dyDescent="0.25">
      <c r="A16" s="19"/>
      <c r="B16" s="125" t="s">
        <v>44</v>
      </c>
      <c r="C16" s="82"/>
      <c r="D16" s="25">
        <f>IF('Liq-Zoot'!$C$6&gt;0,C16/'Liq-Zoot'!$C$6,0)</f>
        <v>0</v>
      </c>
      <c r="E16" s="26">
        <f t="shared" si="3"/>
        <v>0</v>
      </c>
      <c r="F16" s="27">
        <f>IF('Liq-Zoot'!$C$22&gt;0,C16/'Liq-Zoot'!$C$22,0)</f>
        <v>0</v>
      </c>
      <c r="G16" s="25">
        <f>IF(AND('Liq-Zoot'!$C$5&gt;0,'Liq-Zoot'!$D$23&gt;0),C16/'Liq-Zoot'!$C$5/'Liq-Zoot'!$D$23*1000,0)</f>
        <v>0</v>
      </c>
      <c r="H16" s="120" t="str">
        <f t="shared" si="4"/>
        <v/>
      </c>
      <c r="I16" s="19"/>
      <c r="J16" s="19"/>
    </row>
    <row r="17" spans="1:10" ht="15.75" x14ac:dyDescent="0.25">
      <c r="A17" s="19"/>
      <c r="B17" s="125" t="s">
        <v>45</v>
      </c>
      <c r="C17" s="82"/>
      <c r="D17" s="25">
        <f>IF('Liq-Zoot'!$C$6&gt;0,C17/'Liq-Zoot'!$C$6,0)</f>
        <v>0</v>
      </c>
      <c r="E17" s="26">
        <f t="shared" si="3"/>
        <v>0</v>
      </c>
      <c r="F17" s="27">
        <f>IF('Liq-Zoot'!$C$22&gt;0,C17/'Liq-Zoot'!$C$22,0)</f>
        <v>0</v>
      </c>
      <c r="G17" s="112">
        <f>IF(AND('Liq-Zoot'!$C$5&gt;0,'Liq-Zoot'!$D$23&gt;0),C17/'Liq-Zoot'!$C$5/'Liq-Zoot'!$D$23*1000,0)</f>
        <v>0</v>
      </c>
      <c r="H17" s="120" t="str">
        <f t="shared" si="4"/>
        <v/>
      </c>
      <c r="I17" s="19"/>
      <c r="J17" s="19"/>
    </row>
    <row r="18" spans="1:10" ht="15.75" x14ac:dyDescent="0.25">
      <c r="A18" s="19"/>
      <c r="B18" s="125" t="s">
        <v>46</v>
      </c>
      <c r="C18" s="82"/>
      <c r="D18" s="25">
        <f>IF('Liq-Zoot'!$C$6&gt;0,C18/'Liq-Zoot'!$C$6,0)</f>
        <v>0</v>
      </c>
      <c r="E18" s="26">
        <f t="shared" si="3"/>
        <v>0</v>
      </c>
      <c r="F18" s="27">
        <f>IF('Liq-Zoot'!$C$22&gt;0,C18/'Liq-Zoot'!$C$22,0)</f>
        <v>0</v>
      </c>
      <c r="G18" s="112">
        <f>IF(AND('Liq-Zoot'!$C$5&gt;0,'Liq-Zoot'!$D$23&gt;0),C18/'Liq-Zoot'!$C$5/'Liq-Zoot'!$D$23*1000,0)</f>
        <v>0</v>
      </c>
      <c r="H18" s="120" t="str">
        <f t="shared" si="4"/>
        <v/>
      </c>
      <c r="I18" s="19"/>
      <c r="J18" s="19"/>
    </row>
    <row r="19" spans="1:10" ht="15.75" x14ac:dyDescent="0.25">
      <c r="A19" s="19"/>
      <c r="B19" s="126" t="s">
        <v>47</v>
      </c>
      <c r="C19" s="83"/>
      <c r="D19" s="32">
        <f>IF('Liq-Zoot'!$C$6&gt;0,C19/'Liq-Zoot'!$C$6,0)</f>
        <v>0</v>
      </c>
      <c r="E19" s="33">
        <f t="shared" si="3"/>
        <v>0</v>
      </c>
      <c r="F19" s="34">
        <f>IF('Liq-Zoot'!$C$22&gt;0,C19/'Liq-Zoot'!$C$22,0)</f>
        <v>0</v>
      </c>
      <c r="G19" s="32">
        <f>IF(AND('Liq-Zoot'!$C$5&gt;0,'Liq-Zoot'!$D$23&gt;0),C19/'Liq-Zoot'!$C$5/'Liq-Zoot'!$D$23*1000,0)</f>
        <v>0</v>
      </c>
      <c r="H19" s="127" t="str">
        <f t="shared" si="4"/>
        <v/>
      </c>
      <c r="I19" s="19"/>
      <c r="J19" s="19"/>
    </row>
    <row r="20" spans="1:10" ht="15.75" x14ac:dyDescent="0.25">
      <c r="A20" s="19"/>
      <c r="B20" s="179" t="s">
        <v>70</v>
      </c>
      <c r="C20" s="81"/>
      <c r="D20" s="21">
        <f>IF('Liq-Zoot'!$C$6&gt;0,C20/'Liq-Zoot'!$C$6,0)</f>
        <v>0</v>
      </c>
      <c r="E20" s="22">
        <f t="shared" si="3"/>
        <v>0</v>
      </c>
      <c r="F20" s="23">
        <f>IF('Liq-Zoot'!$C$22&gt;0,C20/'Liq-Zoot'!$C$22,0)</f>
        <v>0</v>
      </c>
      <c r="G20" s="114">
        <f>IF(AND('Liq-Zoot'!$C$5&gt;0,'Liq-Zoot'!$D$23&gt;0),C20/'Liq-Zoot'!$C$5/'Liq-Zoot'!$D$23*1000,0)</f>
        <v>0</v>
      </c>
      <c r="H20" s="118" t="str">
        <f t="shared" si="4"/>
        <v/>
      </c>
      <c r="I20" s="19"/>
      <c r="J20" s="19"/>
    </row>
    <row r="21" spans="1:10" ht="15.75" x14ac:dyDescent="0.25">
      <c r="A21" s="19"/>
      <c r="B21" s="125" t="s">
        <v>48</v>
      </c>
      <c r="C21" s="82"/>
      <c r="D21" s="25">
        <f>IF('Liq-Zoot'!$C$6&gt;0,C21/'Liq-Zoot'!$C$6,0)</f>
        <v>0</v>
      </c>
      <c r="E21" s="26">
        <f t="shared" si="3"/>
        <v>0</v>
      </c>
      <c r="F21" s="27">
        <f>IF('Liq-Zoot'!$C$22&gt;0,C21/'Liq-Zoot'!$C$22,0)</f>
        <v>0</v>
      </c>
      <c r="G21" s="112">
        <f>IF(AND('Liq-Zoot'!$C$5&gt;0,'Liq-Zoot'!$D$23&gt;0),C21/'Liq-Zoot'!$C$5/'Liq-Zoot'!$D$23*1000,0)</f>
        <v>0</v>
      </c>
      <c r="H21" s="120" t="str">
        <f t="shared" si="4"/>
        <v/>
      </c>
      <c r="I21" s="19"/>
      <c r="J21" s="19"/>
    </row>
    <row r="22" spans="1:10" ht="15.75" x14ac:dyDescent="0.25">
      <c r="A22" s="19"/>
      <c r="B22" s="125" t="s">
        <v>49</v>
      </c>
      <c r="C22" s="82"/>
      <c r="D22" s="25">
        <f>IF('Liq-Zoot'!$C$6&gt;0,C22/'Liq-Zoot'!$C$6,0)</f>
        <v>0</v>
      </c>
      <c r="E22" s="26">
        <f t="shared" si="3"/>
        <v>0</v>
      </c>
      <c r="F22" s="27">
        <f>IF('Liq-Zoot'!$C$22&gt;0,C22/'Liq-Zoot'!$C$22,0)</f>
        <v>0</v>
      </c>
      <c r="G22" s="112">
        <f>IF(AND('Liq-Zoot'!$C$5&gt;0,'Liq-Zoot'!$D$23&gt;0),C22/'Liq-Zoot'!$C$5/'Liq-Zoot'!$D$23*1000,0)</f>
        <v>0</v>
      </c>
      <c r="H22" s="120" t="str">
        <f t="shared" si="4"/>
        <v/>
      </c>
      <c r="I22" s="19"/>
      <c r="J22" s="19"/>
    </row>
    <row r="23" spans="1:10" ht="15.75" x14ac:dyDescent="0.25">
      <c r="A23" s="19"/>
      <c r="B23" s="125" t="s">
        <v>50</v>
      </c>
      <c r="C23" s="82"/>
      <c r="D23" s="25">
        <f>IF('Liq-Zoot'!$C$6&gt;0,C23/'Liq-Zoot'!$C$6,0)</f>
        <v>0</v>
      </c>
      <c r="E23" s="26">
        <f t="shared" si="3"/>
        <v>0</v>
      </c>
      <c r="F23" s="27">
        <f>IF('Liq-Zoot'!$C$22&gt;0,C23/'Liq-Zoot'!$C$22,0)</f>
        <v>0</v>
      </c>
      <c r="G23" s="112">
        <f>IF(AND('Liq-Zoot'!$C$5&gt;0,'Liq-Zoot'!$D$23&gt;0),C23/'Liq-Zoot'!$C$5/'Liq-Zoot'!$D$23*1000,0)</f>
        <v>0</v>
      </c>
      <c r="H23" s="120" t="str">
        <f t="shared" si="4"/>
        <v/>
      </c>
      <c r="I23" s="19"/>
      <c r="J23" s="19"/>
    </row>
    <row r="24" spans="1:10" ht="15.75" x14ac:dyDescent="0.25">
      <c r="A24" s="19"/>
      <c r="B24" s="125" t="s">
        <v>51</v>
      </c>
      <c r="C24" s="82"/>
      <c r="D24" s="25">
        <f>IF('Liq-Zoot'!$C$6&gt;0,C24/'Liq-Zoot'!$C$6,0)</f>
        <v>0</v>
      </c>
      <c r="E24" s="26">
        <f t="shared" si="3"/>
        <v>0</v>
      </c>
      <c r="F24" s="27">
        <f>IF('Liq-Zoot'!$C$22&gt;0,C24/'Liq-Zoot'!$C$22,0)</f>
        <v>0</v>
      </c>
      <c r="G24" s="112">
        <f>IF(AND('Liq-Zoot'!$C$5&gt;0,'Liq-Zoot'!$D$23&gt;0),C24/'Liq-Zoot'!$C$5/'Liq-Zoot'!$D$23*1000,0)</f>
        <v>0</v>
      </c>
      <c r="H24" s="120" t="str">
        <f t="shared" si="4"/>
        <v/>
      </c>
      <c r="I24" s="19"/>
      <c r="J24" s="19"/>
    </row>
    <row r="25" spans="1:10" ht="15.75" x14ac:dyDescent="0.25">
      <c r="A25" s="19"/>
      <c r="B25" s="126" t="s">
        <v>52</v>
      </c>
      <c r="C25" s="83"/>
      <c r="D25" s="32">
        <f>IF('Liq-Zoot'!$C$6&gt;0,C25/'Liq-Zoot'!$C$6,0)</f>
        <v>0</v>
      </c>
      <c r="E25" s="33">
        <f t="shared" si="3"/>
        <v>0</v>
      </c>
      <c r="F25" s="34">
        <f>IF('Liq-Zoot'!$C$22&gt;0,C25/'Liq-Zoot'!$C$22,0)</f>
        <v>0</v>
      </c>
      <c r="G25" s="113">
        <f>IF(AND('Liq-Zoot'!$C$5&gt;0,'Liq-Zoot'!$D$23&gt;0),C25/'Liq-Zoot'!$C$5/'Liq-Zoot'!$D$23*1000,0)</f>
        <v>0</v>
      </c>
      <c r="H25" s="127" t="str">
        <f t="shared" si="4"/>
        <v/>
      </c>
      <c r="I25" s="19"/>
      <c r="J25" s="19"/>
    </row>
    <row r="26" spans="1:10" ht="15.75" x14ac:dyDescent="0.25">
      <c r="A26" s="19"/>
      <c r="B26" s="124" t="s">
        <v>53</v>
      </c>
      <c r="C26" s="81"/>
      <c r="D26" s="21">
        <f>IF('Liq-Zoot'!$C$6&gt;0,C26/'Liq-Zoot'!$C$6,0)</f>
        <v>0</v>
      </c>
      <c r="E26" s="22">
        <f t="shared" si="3"/>
        <v>0</v>
      </c>
      <c r="F26" s="23">
        <f>IF('Liq-Zoot'!$C$22&gt;0,C26/'Liq-Zoot'!$C$22,0)</f>
        <v>0</v>
      </c>
      <c r="G26" s="114">
        <f>IF(AND('Liq-Zoot'!$C$5&gt;0,'Liq-Zoot'!$D$23&gt;0),C26/'Liq-Zoot'!$C$5/'Liq-Zoot'!$D$23*1000,0)</f>
        <v>0</v>
      </c>
      <c r="H26" s="118" t="str">
        <f t="shared" si="4"/>
        <v/>
      </c>
      <c r="I26" s="19"/>
      <c r="J26" s="19"/>
    </row>
    <row r="27" spans="1:10" ht="15.75" x14ac:dyDescent="0.25">
      <c r="A27" s="19"/>
      <c r="B27" s="130" t="s">
        <v>69</v>
      </c>
      <c r="C27" s="82"/>
      <c r="D27" s="25">
        <f>IF('Liq-Zoot'!$C$6&gt;0,C27/'Liq-Zoot'!$C$6,0)</f>
        <v>0</v>
      </c>
      <c r="E27" s="26">
        <f t="shared" si="3"/>
        <v>0</v>
      </c>
      <c r="F27" s="27">
        <f>IF('Liq-Zoot'!$C$22&gt;0,C27/'Liq-Zoot'!$C$22,0)</f>
        <v>0</v>
      </c>
      <c r="G27" s="112">
        <f>IF(AND('Liq-Zoot'!$C$5&gt;0,'Liq-Zoot'!$D$23&gt;0),C27/'Liq-Zoot'!$C$5/'Liq-Zoot'!$D$23*1000,0)</f>
        <v>0</v>
      </c>
      <c r="H27" s="120" t="str">
        <f t="shared" si="4"/>
        <v/>
      </c>
      <c r="I27" s="19"/>
      <c r="J27" s="19"/>
    </row>
    <row r="28" spans="1:10" ht="15.75" x14ac:dyDescent="0.25">
      <c r="A28" s="19"/>
      <c r="B28" s="125" t="s">
        <v>54</v>
      </c>
      <c r="C28" s="82"/>
      <c r="D28" s="25">
        <f>IF('Liq-Zoot'!$C$6&gt;0,C28/'Liq-Zoot'!$C$6,0)</f>
        <v>0</v>
      </c>
      <c r="E28" s="26">
        <f t="shared" si="3"/>
        <v>0</v>
      </c>
      <c r="F28" s="27">
        <f>IF('Liq-Zoot'!$C$22&gt;0,C28/'Liq-Zoot'!$C$22,0)</f>
        <v>0</v>
      </c>
      <c r="G28" s="112">
        <f>IF(AND('Liq-Zoot'!$C$5&gt;0,'Liq-Zoot'!$D$23&gt;0),C28/'Liq-Zoot'!$C$5/'Liq-Zoot'!$D$23*1000,0)</f>
        <v>0</v>
      </c>
      <c r="H28" s="120" t="str">
        <f t="shared" si="4"/>
        <v/>
      </c>
      <c r="I28" s="19"/>
      <c r="J28" s="19"/>
    </row>
    <row r="29" spans="1:10" ht="15.75" x14ac:dyDescent="0.25">
      <c r="A29" s="19"/>
      <c r="B29" s="126" t="s">
        <v>55</v>
      </c>
      <c r="C29" s="83"/>
      <c r="D29" s="32">
        <f>IF('Liq-Zoot'!$C$6&gt;0,C29/'Liq-Zoot'!$C$6,0)</f>
        <v>0</v>
      </c>
      <c r="E29" s="33">
        <f t="shared" si="3"/>
        <v>0</v>
      </c>
      <c r="F29" s="34">
        <f>IF('Liq-Zoot'!$C$22&gt;0,C29/'Liq-Zoot'!$C$22,0)</f>
        <v>0</v>
      </c>
      <c r="G29" s="32">
        <f>IF(AND('Liq-Zoot'!$C$5&gt;0,'Liq-Zoot'!$D$23&gt;0),C29/'Liq-Zoot'!$C$5/'Liq-Zoot'!$D$23*1000,0)</f>
        <v>0</v>
      </c>
      <c r="H29" s="127" t="str">
        <f t="shared" si="4"/>
        <v/>
      </c>
      <c r="I29" s="19"/>
      <c r="J29" s="19"/>
    </row>
    <row r="30" spans="1:10" ht="15.75" x14ac:dyDescent="0.25">
      <c r="A30" s="19"/>
      <c r="B30" s="124" t="s">
        <v>56</v>
      </c>
      <c r="C30" s="81"/>
      <c r="D30" s="21">
        <f>IF('Liq-Zoot'!$C$6&gt;0,C30/'Liq-Zoot'!$C$6,0)</f>
        <v>0</v>
      </c>
      <c r="E30" s="22">
        <f t="shared" ref="E30:E32" si="5">IF(F$4&gt;0,F30/F$4,0)</f>
        <v>0</v>
      </c>
      <c r="F30" s="23">
        <f>IF('Liq-Zoot'!$C$22&gt;0,C30/'Liq-Zoot'!$C$22,0)</f>
        <v>0</v>
      </c>
      <c r="G30" s="114">
        <f>IF(AND('Liq-Zoot'!$C$5&gt;0,'Liq-Zoot'!$D$23&gt;0),C30/'Liq-Zoot'!$C$5/'Liq-Zoot'!$D$23*1000,0)</f>
        <v>0</v>
      </c>
      <c r="H30" s="118" t="str">
        <f t="shared" si="1"/>
        <v/>
      </c>
      <c r="I30" s="19"/>
      <c r="J30" s="19"/>
    </row>
    <row r="31" spans="1:10" ht="15.75" x14ac:dyDescent="0.25">
      <c r="A31" s="19"/>
      <c r="B31" s="125" t="s">
        <v>57</v>
      </c>
      <c r="C31" s="82"/>
      <c r="D31" s="25">
        <f>IF('Liq-Zoot'!$C$6&gt;0,C31/'Liq-Zoot'!$C$6,0)</f>
        <v>0</v>
      </c>
      <c r="E31" s="26">
        <f t="shared" si="5"/>
        <v>0</v>
      </c>
      <c r="F31" s="27">
        <f>IF('Liq-Zoot'!$C$22&gt;0,C31/'Liq-Zoot'!$C$22,0)</f>
        <v>0</v>
      </c>
      <c r="G31" s="112">
        <f>IF(AND('Liq-Zoot'!$C$5&gt;0,'Liq-Zoot'!$D$23&gt;0),C31/'Liq-Zoot'!$C$5/'Liq-Zoot'!$D$23*1000,0)</f>
        <v>0</v>
      </c>
      <c r="H31" s="120" t="str">
        <f t="shared" si="1"/>
        <v/>
      </c>
      <c r="I31" s="19"/>
      <c r="J31" s="19"/>
    </row>
    <row r="32" spans="1:10" ht="16.5" thickBot="1" x14ac:dyDescent="0.25">
      <c r="A32" s="19"/>
      <c r="B32" s="131" t="s">
        <v>58</v>
      </c>
      <c r="C32" s="132"/>
      <c r="D32" s="133">
        <f>IF('Liq-Zoot'!$C$6&gt;0,C32/'Liq-Zoot'!$C$6,0)</f>
        <v>0</v>
      </c>
      <c r="E32" s="134">
        <f t="shared" si="5"/>
        <v>0</v>
      </c>
      <c r="F32" s="135">
        <f>IF('Liq-Zoot'!$C$22&gt;0,C32/'Liq-Zoot'!$C$22,0)</f>
        <v>0</v>
      </c>
      <c r="G32" s="136">
        <f>IF(AND('Liq-Zoot'!$C$5&gt;0,'Liq-Zoot'!$D$23&gt;0),C32/'Liq-Zoot'!$C$5/'Liq-Zoot'!$D$23*1000,0)</f>
        <v>0</v>
      </c>
      <c r="H32" s="137" t="str">
        <f t="shared" si="1"/>
        <v/>
      </c>
      <c r="I32" s="19"/>
      <c r="J32" s="19"/>
    </row>
    <row r="33" spans="1:10" ht="13.5" thickBot="1" x14ac:dyDescent="0.25"/>
    <row r="34" spans="1:10" ht="20.25" customHeight="1" x14ac:dyDescent="0.2">
      <c r="A34" s="19"/>
      <c r="B34" s="38" t="s">
        <v>59</v>
      </c>
      <c r="C34" s="39">
        <f t="shared" ref="C34:G34" si="6">C4</f>
        <v>0</v>
      </c>
      <c r="D34" s="40">
        <f t="shared" si="6"/>
        <v>0</v>
      </c>
      <c r="E34" s="41">
        <f t="shared" si="6"/>
        <v>0</v>
      </c>
      <c r="F34" s="42">
        <f t="shared" si="6"/>
        <v>0</v>
      </c>
      <c r="G34" s="40">
        <f t="shared" si="6"/>
        <v>0</v>
      </c>
      <c r="H34" s="43" t="str">
        <f>H4</f>
        <v/>
      </c>
      <c r="I34" s="19"/>
      <c r="J34" s="19"/>
    </row>
    <row r="35" spans="1:10" ht="18.75" x14ac:dyDescent="0.2">
      <c r="A35" s="19"/>
      <c r="B35" s="44" t="s">
        <v>60</v>
      </c>
      <c r="C35" s="45">
        <f>F35*'Liq-Zoot'!C22</f>
        <v>0</v>
      </c>
      <c r="D35" s="46">
        <f>IF('Liq-Zoot'!$C$6&gt;0,C35/'Liq-Zoot'!$C$6,0)</f>
        <v>0</v>
      </c>
      <c r="E35" s="47">
        <f>IF(F$4&gt;0,F35/F$4,0)</f>
        <v>0</v>
      </c>
      <c r="F35" s="48"/>
      <c r="G35" s="49"/>
      <c r="H35" s="50" t="str">
        <f>IF(AND(F35&gt;0,G35&gt;0),(F35-G35)/G35*100,"")</f>
        <v/>
      </c>
      <c r="I35" s="19"/>
      <c r="J35" s="19"/>
    </row>
    <row r="36" spans="1:10" ht="19.5" thickBot="1" x14ac:dyDescent="0.25">
      <c r="A36" s="19"/>
      <c r="B36" s="51" t="s">
        <v>61</v>
      </c>
      <c r="C36" s="52">
        <f>IF(C4&gt;0,C35-C4,0)</f>
        <v>0</v>
      </c>
      <c r="D36" s="53">
        <f>IF(D4&gt;0,D35-D4,0)</f>
        <v>0</v>
      </c>
      <c r="E36" s="54">
        <f>IF(E4&gt;0,E35-E4,0)</f>
        <v>0</v>
      </c>
      <c r="F36" s="55">
        <f>IF(F4&gt;0,F35-F4,0)</f>
        <v>0</v>
      </c>
      <c r="G36" s="53">
        <f>IF(G4&gt;0,G35-G4,0)</f>
        <v>0</v>
      </c>
      <c r="H36" s="56" t="str">
        <f>IF(AND(F36&gt;0,G36&gt;0),(F36-G36)/G36*100,"")</f>
        <v/>
      </c>
      <c r="I36" s="19"/>
      <c r="J36" s="19"/>
    </row>
    <row r="37" spans="1:10" ht="12.75" x14ac:dyDescent="0.2"/>
    <row r="38" spans="1:10" ht="12.75" x14ac:dyDescent="0.2"/>
  </sheetData>
  <sheetProtection algorithmName="SHA-512" hashValue="FUHRrcmJkRragUAi84GYsHyegfiaCainy3o58CY20CkHl77kaDe8xLvzs/MRP+lsGYmoZKdxWPfk3zoLfWP5uA==" saltValue="ra8TYJq4atv5whqO36H79w==" spinCount="100000" sheet="1" objects="1" scenarios="1" formatCells="0" formatColumns="0" autoFilter="0"/>
  <autoFilter ref="B5:B32" xr:uid="{00000000-0009-0000-0000-000007000000}"/>
  <mergeCells count="6">
    <mergeCell ref="B1:B3"/>
    <mergeCell ref="D1:E1"/>
    <mergeCell ref="G1:H1"/>
    <mergeCell ref="D2:E2"/>
    <mergeCell ref="G2:H2"/>
    <mergeCell ref="C3:H3"/>
  </mergeCells>
  <dataValidations count="3">
    <dataValidation type="list" allowBlank="1" showInputMessage="1" showErrorMessage="1" sqref="B26" xr:uid="{00000000-0002-0000-0700-000000000000}">
      <formula1>"Gerente / Dir Sanidad,Gerente / Dir Producción,Asesor Técnico,Médico Veterinario,Responsable Técnico"</formula1>
      <formula2>0</formula2>
    </dataValidation>
    <dataValidation type="list" allowBlank="1" showInputMessage="1" showErrorMessage="1" sqref="B27" xr:uid="{67BF5F3C-A4E4-41AE-B837-90ED56B4E0DC}">
      <formula1>"Servicios Sanidad,Asesoria Técnica,Consultoría Técnica,Honorarios"</formula1>
    </dataValidation>
    <dataValidation type="list" allowBlank="1" showInputMessage="1" showErrorMessage="1" sqref="B20" xr:uid="{920E1B29-B6F3-4385-B04B-F2ABDA725CB8}">
      <formula1>"Arriendo Instalaciones,Depreciación Instalaciones"</formula1>
    </dataValidation>
  </dataValidation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Liq-Zoot</vt:lpstr>
      <vt:lpstr>COSTOS</vt:lpstr>
      <vt:lpstr>COSTOS!__xlnm._FilterDatabase</vt:lpstr>
      <vt:lpstr>'Liq-Zoot'!__xlnm._FilterDatabase</vt:lpstr>
      <vt:lpstr>__xlnm._FilterDatabase_5</vt:lpstr>
      <vt:lpstr>__xlnm._FilterDatabase_6</vt:lpstr>
      <vt:lpstr>CV</vt:lpstr>
      <vt:lpstr>EFA</vt:lpstr>
      <vt:lpstr>IP</vt:lpstr>
      <vt:lpstr>SUPV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Hugo Massey Gomez</dc:creator>
  <cp:lastModifiedBy>SM-NAC-008</cp:lastModifiedBy>
  <dcterms:created xsi:type="dcterms:W3CDTF">2020-07-24T04:55:48Z</dcterms:created>
  <dcterms:modified xsi:type="dcterms:W3CDTF">2023-04-25T13:28:03Z</dcterms:modified>
</cp:coreProperties>
</file>